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880" windowHeight="8655" activeTab="0"/>
  </bookViews>
  <sheets>
    <sheet name="Лист1" sheetId="1" r:id="rId1"/>
  </sheets>
  <definedNames>
    <definedName name="_xlnm.Print_Area" localSheetId="0">'Лист1'!$A$1:$K$120</definedName>
  </definedNames>
  <calcPr fullCalcOnLoad="1"/>
</workbook>
</file>

<file path=xl/sharedStrings.xml><?xml version="1.0" encoding="utf-8"?>
<sst xmlns="http://schemas.openxmlformats.org/spreadsheetml/2006/main" count="589" uniqueCount="384">
  <si>
    <t>Обеспечение деятельности социально-психологической службы в системе образования области</t>
  </si>
  <si>
    <t>Результат и форма предоставления результата</t>
  </si>
  <si>
    <t>Аналитический отчет</t>
  </si>
  <si>
    <t>декабрь</t>
  </si>
  <si>
    <t>ноябрь</t>
  </si>
  <si>
    <t>июнь</t>
  </si>
  <si>
    <t>октябрь</t>
  </si>
  <si>
    <t>в течение года</t>
  </si>
  <si>
    <t>Отчет о проведении конференции</t>
  </si>
  <si>
    <t>Отчет о проведении конкурса</t>
  </si>
  <si>
    <t>1 раз в квартал</t>
  </si>
  <si>
    <t xml:space="preserve">в течение года </t>
  </si>
  <si>
    <t>июнь, декабрь</t>
  </si>
  <si>
    <t>Аналитический  отчет</t>
  </si>
  <si>
    <t>Сроки предоставле-ния результатов</t>
  </si>
  <si>
    <t>Аналитическая справка</t>
  </si>
  <si>
    <t>час.</t>
  </si>
  <si>
    <t>№ п/п</t>
  </si>
  <si>
    <t>№ П методики</t>
  </si>
  <si>
    <t>Виды выполняемых работ</t>
  </si>
  <si>
    <t>1.</t>
  </si>
  <si>
    <t xml:space="preserve">Психолого-педагогическое сопровождение образования в Самарской области                                                        </t>
  </si>
  <si>
    <t>Содержание, тема</t>
  </si>
  <si>
    <t>Норма времени</t>
  </si>
  <si>
    <t>Общий расчетный объем часов</t>
  </si>
  <si>
    <t xml:space="preserve">Мероприятия по реализации концепции профилактики злоупотребления ПАВ в образовательной среде                                                                  </t>
  </si>
  <si>
    <t>Психолого-педагогическое и социально-педагогическое сопровождение субъектов образовательной деятельности школ</t>
  </si>
  <si>
    <t>6.1.</t>
  </si>
  <si>
    <t>2.3</t>
  </si>
  <si>
    <t>6 час.на 1 прогр.</t>
  </si>
  <si>
    <t>Сборник материалов конференции</t>
  </si>
  <si>
    <t>5.11., 2.1.1., 2.1.5.</t>
  </si>
  <si>
    <t>4.6.</t>
  </si>
  <si>
    <t>7.9., 7.10., 4.6.</t>
  </si>
  <si>
    <t>1,75 час. на 1 консультацию</t>
  </si>
  <si>
    <t>5.1., 5.5., 5.7.</t>
  </si>
  <si>
    <t>3.2.</t>
  </si>
  <si>
    <t>3.5.</t>
  </si>
  <si>
    <t>3.1.1.</t>
  </si>
  <si>
    <t>8.1.</t>
  </si>
  <si>
    <t>8.2.</t>
  </si>
  <si>
    <t>8.3.</t>
  </si>
  <si>
    <t>8.4.</t>
  </si>
  <si>
    <t>8.6.</t>
  </si>
  <si>
    <t>8.7.</t>
  </si>
  <si>
    <t>8.8.</t>
  </si>
  <si>
    <t>3.1.2.</t>
  </si>
  <si>
    <t>3.7.</t>
  </si>
  <si>
    <t>3.6.</t>
  </si>
  <si>
    <t>7.1.</t>
  </si>
  <si>
    <t>8.5.1.</t>
  </si>
  <si>
    <t>8.5.2.</t>
  </si>
  <si>
    <t>«Региональный социопсихологический центр»</t>
  </si>
  <si>
    <t>образования (повышения квалификации) специалистов – центра повышения квалификации:</t>
  </si>
  <si>
    <t>6 час.на 1 инд.диагностику</t>
  </si>
  <si>
    <t>20 час.на груп.диагностику</t>
  </si>
  <si>
    <t>4,5 час.на 1 обследования</t>
  </si>
  <si>
    <t>2,5 час. на 1 кл.</t>
  </si>
  <si>
    <t>5,5 час. на 1 чел.</t>
  </si>
  <si>
    <t>6,5 час. на 1 чел.</t>
  </si>
  <si>
    <t>3 час. на 1 чел.</t>
  </si>
  <si>
    <t>7 час. на 1 чел.</t>
  </si>
  <si>
    <t>3,75 час. на 1 гр.конс.</t>
  </si>
  <si>
    <t>Сопровождение дошкольного образования</t>
  </si>
  <si>
    <t xml:space="preserve">Аналитический отчет  </t>
  </si>
  <si>
    <t>Качество образованиия</t>
  </si>
  <si>
    <t>ежеквар-тально</t>
  </si>
  <si>
    <t>2-й квартал (апрель)</t>
  </si>
  <si>
    <t>1.1 Мониторинговые исследования и опытно-экспериментальная деятельность</t>
  </si>
  <si>
    <t>1.2. Организация и проведение научно-исследовательской работы.</t>
  </si>
  <si>
    <t>1.3. Экспертиза</t>
  </si>
  <si>
    <t>1.4. Учебно-методическая и организационно-методическая деятельность</t>
  </si>
  <si>
    <t>1.5. Издательская деятельность</t>
  </si>
  <si>
    <t>ИТОГО по 1 направлению</t>
  </si>
  <si>
    <t>2.</t>
  </si>
  <si>
    <t>ИТОГО по 2 направлению</t>
  </si>
  <si>
    <t>3.</t>
  </si>
  <si>
    <t>3.1. Мониторинго-вые исследования и аналитическая деятельность</t>
  </si>
  <si>
    <t>3.1.2. Анализ деятельности отдела и кабинетов профилактики наркомании в образовательных учреждениях.</t>
  </si>
  <si>
    <t>3.2.1. Организация и проведение рабочих совещаний специалистов психологических служб, курирующих вопросы профилактики наркомании (ежекв. - всего 5 совещаний)</t>
  </si>
  <si>
    <t>ИТОГО по 3 направлению</t>
  </si>
  <si>
    <t xml:space="preserve">4. </t>
  </si>
  <si>
    <t>5.</t>
  </si>
  <si>
    <t>ИТОГО по 5 направлению</t>
  </si>
  <si>
    <t>6.</t>
  </si>
  <si>
    <t>6.1. Мониторинго-вые исследования</t>
  </si>
  <si>
    <t xml:space="preserve">6.2.1. Рабочие совещания и методические семинары для специалистов психологической службы ДОУ. (4 раза в год) </t>
  </si>
  <si>
    <t>ИТОГО по 6 направлению</t>
  </si>
  <si>
    <t>7.</t>
  </si>
  <si>
    <t>ИТОГО по 7 направлению</t>
  </si>
  <si>
    <t>8.</t>
  </si>
  <si>
    <t>ИТОГО по 4 направлению</t>
  </si>
  <si>
    <t>Информационная справка об обновлениях сайта</t>
  </si>
  <si>
    <t>Методические рекомендации</t>
  </si>
  <si>
    <t xml:space="preserve">3.2. Организацион-но-методическая и информационно-методическая деятельность                                                                       </t>
  </si>
  <si>
    <t>1.5.1. Подготовка к изданию и издание материалов конференции школьников по психологии и педагогике (3 п.л.)</t>
  </si>
  <si>
    <t>1.5.2. Подготовка к изданию и издание материалов научно-практической конференции «Образование и психологическое здоровье» (9 п.л.)</t>
  </si>
  <si>
    <t>Тестовые тетради, диагност.         инстр-рий</t>
  </si>
  <si>
    <t>Изданные материалы исследований, буклеты, флаеры</t>
  </si>
  <si>
    <t>Сборник программ</t>
  </si>
  <si>
    <t>ИТОГО по 8 направлению</t>
  </si>
  <si>
    <t>6.2. Организацион-но-методическая деятельность</t>
  </si>
  <si>
    <t>2.2. Учебно-методическая и организационно-методическая деятельность</t>
  </si>
  <si>
    <t>2.2.1. Рабочие совещания и методические семинары для руководителей психологических служб.</t>
  </si>
  <si>
    <t>август</t>
  </si>
  <si>
    <t>Директор Регионального социопсихологического центра  ____________________    Т.Н.Клюева</t>
  </si>
  <si>
    <t>час.пед.-псих.и соц.-пед.сопровождения</t>
  </si>
  <si>
    <t xml:space="preserve">всего час. пед.-псих.и соц.пед. </t>
  </si>
  <si>
    <t>Приложение 1.2.1.</t>
  </si>
  <si>
    <t>1.4.1. Организация и проведение областной научно-практической конференции школьников по психологии, социологии и педагогике</t>
  </si>
  <si>
    <t>Приложение 1.4.1.</t>
  </si>
  <si>
    <t>Приложение 1.4.2.</t>
  </si>
  <si>
    <t>2.2.2. Семинары практикумы для молодых специалистов</t>
  </si>
  <si>
    <t>2.2.3. Организация и проведение областного конкурса  психолого-педагогических программ «Психология развития и адаптации»</t>
  </si>
  <si>
    <t>2.2.4. Организация и проведение Областного конкурса «Психолог года»</t>
  </si>
  <si>
    <t>Приложение 2.2.1.</t>
  </si>
  <si>
    <t>Приложение 2.2.2.</t>
  </si>
  <si>
    <t>Приложение 2.2.3.</t>
  </si>
  <si>
    <t>Приложение 2.2.4.</t>
  </si>
  <si>
    <t>3,75 час. на 1 гр.конс.,  24 гр. конс.</t>
  </si>
  <si>
    <t>3 час.на 1 специалиста, 100 специалистов</t>
  </si>
  <si>
    <t>1 час.на 1 инф. объект,  300 инф. объектов</t>
  </si>
  <si>
    <t>2.3. Издательская деятельность</t>
  </si>
  <si>
    <t>2.4. Информацион-ное обеспечение деятельности службы</t>
  </si>
  <si>
    <t>2.4.3. Сопровождение сервера доступа в ЛВС РСПЦ</t>
  </si>
  <si>
    <t>60 час в месяц на 1 сервер</t>
  </si>
  <si>
    <t>4 часа на единицу (1 ед. на 1 обн-е каждую неделю)</t>
  </si>
  <si>
    <t>Приложение 3.1.2.</t>
  </si>
  <si>
    <t>Приложение 3.2.1.</t>
  </si>
  <si>
    <r>
      <t xml:space="preserve">3.3. Социально-психологическое и педагогическое </t>
    </r>
    <r>
      <rPr>
        <b/>
        <u val="single"/>
        <sz val="12"/>
        <rFont val="Times New Roman CYR"/>
        <family val="1"/>
      </rPr>
      <t>просвещение</t>
    </r>
  </si>
  <si>
    <r>
      <t xml:space="preserve">3.4. Социально-психологическая и педагогическая </t>
    </r>
    <r>
      <rPr>
        <b/>
        <u val="single"/>
        <sz val="12"/>
        <rFont val="Times New Roman CYR"/>
        <family val="1"/>
      </rPr>
      <t>профилактика</t>
    </r>
  </si>
  <si>
    <r>
      <t xml:space="preserve">3.5. Социально-психологическая и педагогическая </t>
    </r>
    <r>
      <rPr>
        <b/>
        <u val="single"/>
        <sz val="12"/>
        <rFont val="Times New Roman CYR"/>
        <family val="1"/>
      </rPr>
      <t>диагностика</t>
    </r>
  </si>
  <si>
    <t>3.6. Консультатив-ная деятельность специалистов кабинетов</t>
  </si>
  <si>
    <t>3.7. Консультатив-ная деятельность отдела</t>
  </si>
  <si>
    <t>3.7.1. Индивидуальное консультирование специалистов по вопросам профилактики (90 консультаций)</t>
  </si>
  <si>
    <t>Приложение 6.1.1.</t>
  </si>
  <si>
    <t>Приложение 6.1.2.</t>
  </si>
  <si>
    <t>Приложение 6.2.1.</t>
  </si>
  <si>
    <t>Психологическое сопровождение введения ФГОС</t>
  </si>
  <si>
    <t xml:space="preserve">8.1. Мониторинговые исследования </t>
  </si>
  <si>
    <t>8.2. Издательская деятельность</t>
  </si>
  <si>
    <t>Приложение 8.1.1.</t>
  </si>
  <si>
    <t>Приложение 8.2.1.</t>
  </si>
  <si>
    <t>Приложение 8.2.2.</t>
  </si>
  <si>
    <t>час. прак.работы специалистов кабинетов проф.нарко</t>
  </si>
  <si>
    <t>час. прак.работы пед.-пих. по сопров.ФГОС</t>
  </si>
  <si>
    <t>3,45 час.на 1 консультацию</t>
  </si>
  <si>
    <t>8.4. Консультатив-ная деятельность участников образовательного процесса</t>
  </si>
  <si>
    <t>Сопровождение интегрированного обучения</t>
  </si>
  <si>
    <t>Приложение 5.1.1.</t>
  </si>
  <si>
    <t>Приложение 2.1.1.</t>
  </si>
  <si>
    <t>Приложение 7.1.1.</t>
  </si>
  <si>
    <t>Приложение 1.5.1.</t>
  </si>
  <si>
    <t>Приложение 1.5.2.</t>
  </si>
  <si>
    <t>30 час.на 1 заказ (1000 экз)</t>
  </si>
  <si>
    <t>30 час.на 1 вид</t>
  </si>
  <si>
    <t>4.8</t>
  </si>
  <si>
    <t>4.7</t>
  </si>
  <si>
    <t>4.17</t>
  </si>
  <si>
    <t>4.18</t>
  </si>
  <si>
    <t>2.4.4. Информационное наполнение сайта</t>
  </si>
  <si>
    <t>до 1900 час в год</t>
  </si>
  <si>
    <t>Журнал технического обслуживания оборудования</t>
  </si>
  <si>
    <t>3 квартал</t>
  </si>
  <si>
    <t xml:space="preserve">2 час. на 1 специалиста  </t>
  </si>
  <si>
    <t>3.4.1</t>
  </si>
  <si>
    <t>5.1. Научно-исследовательская работа</t>
  </si>
  <si>
    <t>Приложение 3.1.1</t>
  </si>
  <si>
    <t>5.1., 5.5., 5.7., 5.11.</t>
  </si>
  <si>
    <t>8.2.4.. Допечатная подготовка (копьют.обработка оригинал-макетов, бланков - 10 видов</t>
  </si>
  <si>
    <t>Бланки</t>
  </si>
  <si>
    <t>Брошюры</t>
  </si>
  <si>
    <t xml:space="preserve">1.5.3. Издание бланков и диагностического инструментария мониторинговых исследований: тетради, брошюры,  аналитические отчеты   (1,5 тыс.)                                                  анкеты, бланки 120,2 тыс                  </t>
  </si>
  <si>
    <t>Тестовые тетради, диагност.         инстр-рий,  аналитические отчеты</t>
  </si>
  <si>
    <t>1.5.4. Изготовление и производство представительской продукции: отчеты, буклеты, флаеры, визитки, дипломы благодарственные письма (20 заказов)</t>
  </si>
  <si>
    <t>Приложение 2.3.1.</t>
  </si>
  <si>
    <t>20 час.на 1 уч-ся</t>
  </si>
  <si>
    <t>сентябрь-октябрь</t>
  </si>
  <si>
    <t>Информационная справка</t>
  </si>
  <si>
    <t>март-апрель</t>
  </si>
  <si>
    <t>8.3. Психологическая диагностика</t>
  </si>
  <si>
    <t>9.</t>
  </si>
  <si>
    <t>Государственное задание</t>
  </si>
  <si>
    <t>Приложение 1.1.1.</t>
  </si>
  <si>
    <t>1.1, 1.2</t>
  </si>
  <si>
    <t>1.2</t>
  </si>
  <si>
    <t>Подпись руководите-ля\специа-листа струк-турного подразде-ления</t>
  </si>
  <si>
    <t>5.11.</t>
  </si>
  <si>
    <t>5.11., 2.1.1., 2.3.</t>
  </si>
  <si>
    <r>
      <t xml:space="preserve">4.1. Социально-психологическое и педагогическое </t>
    </r>
    <r>
      <rPr>
        <b/>
        <u val="single"/>
        <sz val="12"/>
        <rFont val="Times New Roman CYR"/>
        <family val="1"/>
      </rPr>
      <t>проектирование</t>
    </r>
  </si>
  <si>
    <r>
      <t xml:space="preserve">120 час.на 1 прогр. развития </t>
    </r>
    <r>
      <rPr>
        <b/>
        <sz val="11"/>
        <rFont val="Times New Roman CYR"/>
        <family val="0"/>
      </rPr>
      <t>Приложение 4.1.1.</t>
    </r>
  </si>
  <si>
    <r>
      <t xml:space="preserve">4.2. Социально-психологическое и педагогическое </t>
    </r>
    <r>
      <rPr>
        <b/>
        <u val="single"/>
        <sz val="12"/>
        <rFont val="Times New Roman CYR"/>
        <family val="1"/>
      </rPr>
      <t>просвещение</t>
    </r>
  </si>
  <si>
    <r>
      <t xml:space="preserve">36 час. на 1 мероприятие </t>
    </r>
    <r>
      <rPr>
        <b/>
        <sz val="11"/>
        <rFont val="Times New Roman CYR"/>
        <family val="0"/>
      </rPr>
      <t>Приложение 4.2.1.</t>
    </r>
  </si>
  <si>
    <r>
      <t xml:space="preserve">4.3. Социально-психологическая и педагогическая </t>
    </r>
    <r>
      <rPr>
        <b/>
        <u val="single"/>
        <sz val="12"/>
        <rFont val="Times New Roman CYR"/>
        <family val="1"/>
      </rPr>
      <t>профилактика</t>
    </r>
  </si>
  <si>
    <r>
      <t xml:space="preserve">91,4 час. на 1 проф.прогр. </t>
    </r>
    <r>
      <rPr>
        <b/>
        <sz val="11"/>
        <rFont val="Times New Roman CYR"/>
        <family val="0"/>
      </rPr>
      <t>Приложение 4.3.1.</t>
    </r>
  </si>
  <si>
    <t>5.5., 5.7., 5.11.</t>
  </si>
  <si>
    <t>7.4., 7.9., 7.10., 4.6.</t>
  </si>
  <si>
    <t xml:space="preserve">6.1. </t>
  </si>
  <si>
    <r>
      <t xml:space="preserve">4.4. Социально-психологическая и педагогическая </t>
    </r>
    <r>
      <rPr>
        <b/>
        <u val="single"/>
        <sz val="12"/>
        <rFont val="Times New Roman CYR"/>
        <family val="1"/>
      </rPr>
      <t>диагностика</t>
    </r>
  </si>
  <si>
    <t>4.5. Диагностика социального окружения</t>
  </si>
  <si>
    <r>
      <t xml:space="preserve">4.6. Социально-психологическая </t>
    </r>
    <r>
      <rPr>
        <b/>
        <u val="single"/>
        <sz val="12"/>
        <rFont val="Times New Roman CYR"/>
        <family val="1"/>
      </rPr>
      <t>коррекция и развитие</t>
    </r>
  </si>
  <si>
    <r>
      <t xml:space="preserve">68,6 час. на 1 прогр. </t>
    </r>
    <r>
      <rPr>
        <b/>
        <sz val="11"/>
        <rFont val="Times New Roman CYR"/>
        <family val="0"/>
      </rPr>
      <t>Приложение 4.6.1.</t>
    </r>
  </si>
  <si>
    <t>4.7. Социально-экономическая помощь</t>
  </si>
  <si>
    <t>4.8. Социальное партнерство</t>
  </si>
  <si>
    <t>4.9. Консультатив-ная деятельность участников образовательного процесса</t>
  </si>
  <si>
    <t>4.10. Консультиро-вание специалис-тов</t>
  </si>
  <si>
    <t>4.11. Учебно-методическая деятельность</t>
  </si>
  <si>
    <t>4.11.1. Сбор учебно-методических материалов в электронном и печатном виде для практической деятельности педагогов-психологов и социальных педагогов (методик, метод.разработок, пособий и пр)</t>
  </si>
  <si>
    <t>4.10.2. Групповые консультации педагогов-психологов и социальных педагогов по основной деятельности (24 гр.консультаций по 3,75 час.)</t>
  </si>
  <si>
    <t>ИТОГО по 9 направлению</t>
  </si>
  <si>
    <t>их них  -</t>
  </si>
  <si>
    <t>Всего час. по всем направлениям  -</t>
  </si>
  <si>
    <t>1.3.1. Проведение научно-методической, психолого-педагогической экспертизы программ учебной, воспитательной, развивающей и профилактической деятельности (в том числе программ, направленных на профилактику вредных привычек и формирование ЗОЖ) в образовательных учреждениях (100 программ)</t>
  </si>
  <si>
    <t>Информаци-онная справка</t>
  </si>
  <si>
    <t>1-й квартал (февраль-март)</t>
  </si>
  <si>
    <t>2.3.1. Издание сборника программ дипломантов Областного конкурса психолого-педагогических программ "Психология развития и адаптации" (3 п.л.)</t>
  </si>
  <si>
    <t>Пополнение библиотечного фонда (информаци-онная справка)</t>
  </si>
  <si>
    <t>30 час. на 1 заказ</t>
  </si>
  <si>
    <t>б) Изготовление бланков - 95 тыс.</t>
  </si>
  <si>
    <t>кол-во ставок</t>
  </si>
  <si>
    <t>1.1., 1.2.</t>
  </si>
  <si>
    <t>2.1.1.,2.1.5.,2.1.8., 1.2.8.</t>
  </si>
  <si>
    <t>в) Изготовление брошюр - 2тыс.</t>
  </si>
  <si>
    <t>Структурное подразделение МОиН, формурую-щее государственное задание (ФИО специалиста), ответственный от РСПЦ</t>
  </si>
  <si>
    <t>Белова Е.А.,                                                              Эстерле А.Е.</t>
  </si>
  <si>
    <t xml:space="preserve">Белова Е.А.,                                                   Кормухина Е.В.         </t>
  </si>
  <si>
    <t>Косарева Е.Ю.,                        Мелихова Г.Н.</t>
  </si>
  <si>
    <t>Косарева Е.Ю.,                     Мелихова Г.Н.</t>
  </si>
  <si>
    <t>30 час.на 1 заказ без допеч. подг. (1000 экз.)</t>
  </si>
  <si>
    <t>Косарева Е.Ю.,                                       Эстерле А.Е.</t>
  </si>
  <si>
    <t xml:space="preserve">Еремин С.В.,                                                    Клюев С.Н.                                 </t>
  </si>
  <si>
    <t>Белова Е.А.,                                                     Жадаева С.В.</t>
  </si>
  <si>
    <r>
      <rPr>
        <sz val="12"/>
        <rFont val="Times New Roman CYR"/>
        <family val="0"/>
      </rPr>
      <t xml:space="preserve">Косарева Е.Ю. </t>
    </r>
    <r>
      <rPr>
        <sz val="10"/>
        <rFont val="Times New Roman CYR"/>
        <family val="1"/>
      </rPr>
      <t xml:space="preserve">            </t>
    </r>
    <r>
      <rPr>
        <sz val="9"/>
        <rFont val="Times New Roman CYR"/>
        <family val="0"/>
      </rPr>
      <t>Фанько В.А., Савостьянов Ю.Б., Жегалина С.В., Бочкова В.В., Тукфеева Ю.В.</t>
    </r>
  </si>
  <si>
    <r>
      <rPr>
        <sz val="12"/>
        <rFont val="Times New Roman CYR"/>
        <family val="0"/>
      </rPr>
      <t xml:space="preserve">Косарева Е.Ю. </t>
    </r>
    <r>
      <rPr>
        <sz val="10"/>
        <rFont val="Times New Roman CYR"/>
        <family val="1"/>
      </rPr>
      <t xml:space="preserve">            </t>
    </r>
    <r>
      <rPr>
        <sz val="9"/>
        <rFont val="Times New Roman CYR"/>
        <family val="0"/>
      </rPr>
      <t>Фанько В.А., Савостьянов Ю.Б., Жегалина С.В., Бочкова В.В., Тукфеева Ю.В., Попова Л.В., Жадаева С.В.</t>
    </r>
  </si>
  <si>
    <r>
      <rPr>
        <sz val="12"/>
        <rFont val="Times New Roman CYR"/>
        <family val="0"/>
      </rPr>
      <t xml:space="preserve">Косарева Е.Ю., </t>
    </r>
    <r>
      <rPr>
        <sz val="11"/>
        <rFont val="Times New Roman CYR"/>
        <family val="1"/>
      </rPr>
      <t xml:space="preserve">                                     Клюева Т.Н., Илюхина Н.В.</t>
    </r>
  </si>
  <si>
    <r>
      <rPr>
        <sz val="12"/>
        <rFont val="Times New Roman CYR"/>
        <family val="0"/>
      </rPr>
      <t>Косарева Е.Ю.,</t>
    </r>
    <r>
      <rPr>
        <sz val="11"/>
        <rFont val="Times New Roman CYR"/>
        <family val="1"/>
      </rPr>
      <t xml:space="preserve">                               Илюхина Н.В., Кормухина Е.В.               </t>
    </r>
  </si>
  <si>
    <r>
      <t xml:space="preserve">Косарева Е.Ю.,                                    </t>
    </r>
    <r>
      <rPr>
        <sz val="11"/>
        <rFont val="Times New Roman CYR"/>
        <family val="0"/>
      </rPr>
      <t>Попова Л.В., Жадаева С.В.</t>
    </r>
  </si>
  <si>
    <t>Косарева Е.Ю.,                                        Кормухина Е.В.</t>
  </si>
  <si>
    <t xml:space="preserve">Косарева У.В.,                                                  Эстерле А.Е.                               </t>
  </si>
  <si>
    <t>Косарева Е.Ю.,                                                 Сечкина О.К.</t>
  </si>
  <si>
    <t>Пряхина Ю.В.,                             Бубнова Ю.В.</t>
  </si>
  <si>
    <r>
      <t xml:space="preserve">Пряхина Ю.В.,                                        </t>
    </r>
    <r>
      <rPr>
        <sz val="10"/>
        <color indexed="8"/>
        <rFont val="Times New Roman CYR"/>
        <family val="0"/>
      </rPr>
      <t xml:space="preserve">Фанько В.А., Савостьянов Ю.Б., Жегалина С.В., Бочкова В.В., Тукфеева Ю.В.               </t>
    </r>
  </si>
  <si>
    <t xml:space="preserve">Пряхина Ю.В.,                                Мелихова Г.Н.               </t>
  </si>
  <si>
    <t xml:space="preserve">Косарева Е.Ю.,                         Кормухина Е.В.                 </t>
  </si>
  <si>
    <t xml:space="preserve">Косарева Е.Ю.,                            Илюхина Н.В., Кормухина Е.В.               </t>
  </si>
  <si>
    <r>
      <t xml:space="preserve">Гадалова Н.Л.,                                             </t>
    </r>
    <r>
      <rPr>
        <sz val="11"/>
        <color indexed="8"/>
        <rFont val="Times New Roman CYR"/>
        <family val="0"/>
      </rPr>
      <t xml:space="preserve"> Клюева Т.Н., Мелихова Г.Н.</t>
    </r>
  </si>
  <si>
    <r>
      <t xml:space="preserve">Косарева Е.Ю.,                                  </t>
    </r>
    <r>
      <rPr>
        <sz val="11"/>
        <rFont val="Times New Roman CYR"/>
        <family val="0"/>
      </rPr>
      <t>Клюева Т.Н.,  Мелихова Г.Н.</t>
    </r>
  </si>
  <si>
    <t>Сопровождение образовательных учреждений для детей-сирот и детей, оставшихся без попечения родителей</t>
  </si>
  <si>
    <t xml:space="preserve"> на 2012 год</t>
  </si>
  <si>
    <r>
      <t xml:space="preserve">3.1.1. Мониторинг (оценка)  наркоситуации в образовательных учреждениях разного типа и вида на возрастном диапазоне: </t>
    </r>
    <r>
      <rPr>
        <sz val="10"/>
        <color indexed="8"/>
        <rFont val="Times New Roman CYR"/>
        <family val="0"/>
      </rPr>
      <t>12-18 лет (учащиеся  8 - 11 кл.; студенты НПО и СПО 1-3 курсов; учителя, преподаватели НПО, СПО;  всего 3600 чел.)</t>
    </r>
  </si>
  <si>
    <t>2 квартал</t>
  </si>
  <si>
    <t>4.10.4. Консультирование по вопросам разработки и оформления рабочих и авторских программ для работы с различными субъектами образовательного пространства (по 3 час. на 1 специалиста, в среднем в год могут обратиться 100 специалистов)</t>
  </si>
  <si>
    <t xml:space="preserve">Информаци-онная справка </t>
  </si>
  <si>
    <t>Пиотрович С.О.                Кормухина Е.В.</t>
  </si>
  <si>
    <t>4.12. Издательская деятельность</t>
  </si>
  <si>
    <t xml:space="preserve">Приложение 4.12.1 </t>
  </si>
  <si>
    <t>4.12.2. Подготовка и издание методических рекомендаций "Психолого-педагогическое сопровождение научно-исследовательской деятельности учащихся" (3 п.л.)</t>
  </si>
  <si>
    <t xml:space="preserve">Приложение 4.12.2 </t>
  </si>
  <si>
    <r>
      <t xml:space="preserve">Косарева Е.Ю.                                                </t>
    </r>
    <r>
      <rPr>
        <sz val="11"/>
        <rFont val="Times New Roman CYR"/>
        <family val="0"/>
      </rPr>
      <t>Азарова С.Г., Клюева Т.Н., Мелихова Г.Н.</t>
    </r>
  </si>
  <si>
    <r>
      <t xml:space="preserve">Косарева Е.Ю.,         </t>
    </r>
    <r>
      <rPr>
        <sz val="9"/>
        <rFont val="Times New Roman CYR"/>
        <family val="0"/>
      </rPr>
      <t xml:space="preserve">   Азарова С.Г., Бочкова В.В., Тукфеева Ю.В., Клюева Т.Н., Мелихова Г.Н.</t>
    </r>
  </si>
  <si>
    <r>
      <t xml:space="preserve">Косарева Е.Ю.,                </t>
    </r>
    <r>
      <rPr>
        <sz val="9"/>
        <rFont val="Times New Roman CYR"/>
        <family val="0"/>
      </rPr>
      <t xml:space="preserve"> Жегалина С.В.,  Кормухина Е.В.,  Клюева Т.Н., Мелихова Г.Н.</t>
    </r>
  </si>
  <si>
    <t>Пряхина Ю.В.,                             Эстерле А.Е.</t>
  </si>
  <si>
    <t>6.3. Научно-методическая экспертиза</t>
  </si>
  <si>
    <t>6.3. Организация и проведение научно-методической экспертизы  программ учебной, воспитательной, развивающей и профилактической деятельности в ДОУ (20 программ)</t>
  </si>
  <si>
    <t>6.4. Консультативная деятельность</t>
  </si>
  <si>
    <t>2.3.</t>
  </si>
  <si>
    <t>3 час.на 1 спец.</t>
  </si>
  <si>
    <t>1.2.1. Исследование особенностей интеллектуального развития учащихся 3-5 классов, изучающих "Шахматы" (3-й срез и сравниительный анализ, динамика за 2 года - 3 группы: 1-я группа - 100 % учащихся изучают шахматы 2 раза в неделю; 2-я группа - 30-50% учащихся посещают шахматы 1 раз в неделю, 3-я группа - учащиеся не посещают данные занятия).</t>
  </si>
  <si>
    <t xml:space="preserve">1.2.2. Исследование особенностей интеллектуального развития учащихся 1-3 классов, изучающих "Шахматы" (1-ый срез) </t>
  </si>
  <si>
    <t>Приложение 1.2.2.</t>
  </si>
  <si>
    <r>
      <t xml:space="preserve">Пряхина Ю.В.,                                              </t>
    </r>
    <r>
      <rPr>
        <sz val="11"/>
        <color indexed="8"/>
        <rFont val="Times New Roman CYR"/>
        <family val="0"/>
      </rPr>
      <t xml:space="preserve">Клюева Т.Н., Бубнова Ю.В., Мелихова Г.Н.          </t>
    </r>
    <r>
      <rPr>
        <sz val="12"/>
        <color indexed="8"/>
        <rFont val="Times New Roman CYR"/>
        <family val="1"/>
      </rPr>
      <t xml:space="preserve">   </t>
    </r>
  </si>
  <si>
    <t>8.2.3. Подготовка и издание методических рекомендаций «Применение психолого-диагностического инструментария для учащихся 2-х классов педагогами-психологами в рамках сопровождения внедрения ФГОС». (3 п.л.)</t>
  </si>
  <si>
    <r>
      <t xml:space="preserve">Приложение 8.2.3.    </t>
    </r>
  </si>
  <si>
    <r>
      <t>2.4.1. Информационно-техническое сопровождение сайта:   подготовка материалов сайта</t>
    </r>
    <r>
      <rPr>
        <sz val="12"/>
        <color indexed="8"/>
        <rFont val="Times New Roman CYR"/>
        <family val="1"/>
      </rPr>
      <t>; организация работы сервера для обеспечения сайта - 20 час.</t>
    </r>
  </si>
  <si>
    <t>20 час на 1 обновление (1 раз в неделю)</t>
  </si>
  <si>
    <r>
      <rPr>
        <sz val="12"/>
        <color indexed="8"/>
        <rFont val="Times New Roman CYR"/>
        <family val="0"/>
      </rPr>
      <t>Еремин С.В.,</t>
    </r>
    <r>
      <rPr>
        <sz val="11"/>
        <color indexed="8"/>
        <rFont val="Times New Roman CYR"/>
        <family val="1"/>
      </rPr>
      <t xml:space="preserve">                                                 Клюев С.Н.,                                </t>
    </r>
  </si>
  <si>
    <t xml:space="preserve">2.4.2. Подготовка информационно-методических материалов для сайта </t>
  </si>
  <si>
    <t xml:space="preserve">Еремин С.В.,                                                   Мелихова Г.Н.                 </t>
  </si>
  <si>
    <r>
      <t xml:space="preserve">Еремин С.В.,                                                   </t>
    </r>
    <r>
      <rPr>
        <sz val="10"/>
        <color indexed="8"/>
        <rFont val="Times New Roman CYR"/>
        <family val="0"/>
      </rPr>
      <t xml:space="preserve"> Клюев С.Н., руков-ли подраздел РСПЦ                   </t>
    </r>
  </si>
  <si>
    <t>8.2.1-8.2.5</t>
  </si>
  <si>
    <t>4.10.3. Индивидуальные консультации по вопросам аттестации педагогов-психологов и социальных педагогов РСПЦ (планируется 20 аттестуемых, в среднем 3 обращений на каждого специалиста)</t>
  </si>
  <si>
    <t>1,4 час. на 1 аттестуемого, 60 консультаций</t>
  </si>
  <si>
    <t>4.10.5. Супервизия практической деятельности педагогов-психологов и социальных педагогов  РСПЦ  с контрольно-диагностической целью и оказания методической помощи (270 специалистов, 1 посещение в год)</t>
  </si>
  <si>
    <t>Приложение 2.2.5.</t>
  </si>
  <si>
    <t>2.2.5. Супервизия деятельности ППМС-центров</t>
  </si>
  <si>
    <t>2.1.5., 2.1.6.</t>
  </si>
  <si>
    <t xml:space="preserve">Косарева Е.Ю.,                           Клюева Т.Н.,  Илюхина Н.В., Кормухина Е.В.               </t>
  </si>
  <si>
    <t>Приложение 9.1.1.</t>
  </si>
  <si>
    <t>4.12.1. Подготовка и издание методических рекомендаций "С чего начать?! Советы начинающему психологу" (5 п.л.)</t>
  </si>
  <si>
    <t>8.2.1. Подготовка и издание методических рекомендаций «Программа формирования здорового и безопасного образа жизни. Психологический аспект»  (5 п.л.)</t>
  </si>
  <si>
    <t>8.2.2. Подготовка и издание методических рекомендаций «Программа коррекционной работы. Психологический аспект» (5п.л.)</t>
  </si>
  <si>
    <r>
      <rPr>
        <sz val="12"/>
        <rFont val="Times New Roman CYR"/>
        <family val="0"/>
      </rPr>
      <t>Гадалова Н.В.,</t>
    </r>
    <r>
      <rPr>
        <sz val="11"/>
        <rFont val="Times New Roman CYR"/>
        <family val="1"/>
      </rPr>
      <t xml:space="preserve">                           Карамаева Л.А., Кормухина Е.В.</t>
    </r>
  </si>
  <si>
    <r>
      <rPr>
        <sz val="12"/>
        <rFont val="Times New Roman CYR"/>
        <family val="0"/>
      </rPr>
      <t xml:space="preserve">Косарева Е.Ю., </t>
    </r>
    <r>
      <rPr>
        <sz val="11"/>
        <rFont val="Times New Roman CYR"/>
        <family val="1"/>
      </rPr>
      <t xml:space="preserve">                                      Карамаева Л.А., Кормухина Е.В.</t>
    </r>
  </si>
  <si>
    <t>1.4.2. Организация и проведение областной научно-практической конференции «Образование и психологическое здоровье»</t>
  </si>
  <si>
    <t>3.3.1. Организация и проведение информационных семинаров для педагогов (в среднем по 4 мероприятия в каждом кабинете, специалистами Регионального социопсихологического центра обслуживается 21 кабинет, итого 84 мероприятия)</t>
  </si>
  <si>
    <t>3.4.1. Проведение тренингов  по профилактике негативных зависимостей, по обучению навыкам саморегуляции, по формированию социальных установок на здоровый образ жизни (в среднем по 6 проф.прог. в каждом кабинете, итого 126 программ)</t>
  </si>
  <si>
    <t>4.5.2. Составление социального паспорта семей учащихся школ (по 24 кл.соц.пед.в 70 ОУ, итого 1680 уч-ся)</t>
  </si>
  <si>
    <t>4 час. на 1 конс., 1350 консультаций</t>
  </si>
  <si>
    <r>
      <t xml:space="preserve">Пряхина Ю.В.,                                        </t>
    </r>
    <r>
      <rPr>
        <sz val="10"/>
        <color indexed="8"/>
        <rFont val="Times New Roman CYR"/>
        <family val="1"/>
      </rPr>
      <t xml:space="preserve">Фанько В.А., Савостьянов Ю.Б., Жегалина С.В., Бочкова В.В., Тукфеева Ю.В.               </t>
    </r>
  </si>
  <si>
    <t>январь-февраль, март-апрель</t>
  </si>
  <si>
    <t xml:space="preserve">1.1.1. Исследование распространённости и форм проявления жестого обращения в подростковой среде </t>
  </si>
  <si>
    <t>Гузенко О.Г.,                                 Бубнова Ю.В.</t>
  </si>
  <si>
    <t xml:space="preserve">8.1.1. Мониторинг формирования УУД учащихся </t>
  </si>
  <si>
    <t>Косарева Е.Ю.,                                       Бубнова Ю.В..</t>
  </si>
  <si>
    <t>4.10.6. Индивидуальные консультации педагогов-психологов по психодиагностике (включая сопровождение ФГОС) (160 специалистов, 2 посещения в год)</t>
  </si>
  <si>
    <t>1 час. на 1 специалиста</t>
  </si>
  <si>
    <r>
      <t xml:space="preserve">Косарева Е.Ю.                                              </t>
    </r>
    <r>
      <rPr>
        <sz val="11"/>
        <color indexed="8"/>
        <rFont val="Times New Roman CYR"/>
        <family val="0"/>
      </rPr>
      <t>Клюева Т.Н., Мелихова Г.Н.</t>
    </r>
  </si>
  <si>
    <t xml:space="preserve">2.1. Мониторинго-вые исследования </t>
  </si>
  <si>
    <t xml:space="preserve">7.1. Научно-исследовательская работа </t>
  </si>
  <si>
    <t>6.4.2. Консультирование по вопросам разработки и оформления рабочих и авторских программ для работы с различными субъектами образовательного пространства (по 3 час. на 1 специалиста, в среднем в год могут обратиться 20 специалистов)</t>
  </si>
  <si>
    <t>3.6.1. Индивидуальные консультации педагогов ОУ (в среднем по 25 первич. консультаций и по 25 вторичных (последующих) консультаций в каждом кабинете, итого по 525 консультаций каждого вида)</t>
  </si>
  <si>
    <t>3.6.3. Индивидуальные консультации родителей (в среднем по 55 первичных консультаций и по 55 вторичных (последующих) консультаций каждом кабинете, итого по 1155 консультаций каждого вида)</t>
  </si>
  <si>
    <t>3.6.5. Индивидуальные и гр. консультации учащихся (в среднем по 115 первичных консультаций и 115 вторичных (повторных) консультаций в каждом кабинете, итого по 2415 консультаций каждого вида)</t>
  </si>
  <si>
    <t>6.4.1. Индивидуальные консультации педагогов-психологов ДОУ по основной деятельности (120 инд.конс-ций по 1,75 час.)</t>
  </si>
  <si>
    <t>1,75 час.на 1 консультацию</t>
  </si>
  <si>
    <t>(в 2011г. - 712384 час.)</t>
  </si>
  <si>
    <t>4.5.1. Обследование жилищно-бытовых условий учащихся (по 15 диаг.соц.пед.в 70 ОУ, итого 1050 обследований)</t>
  </si>
  <si>
    <t>4.7.1. Оказание содействия в получении пособий (по 25 чел.в 70 ОУ, итого 1750 чел.) (учебники, раздаточный материал)</t>
  </si>
  <si>
    <t>4.7.2. Оказание содействия в получении компенсаций (по 4 чел.в 70 ОУ, итого 280 чел.) (проезд, субсидии)</t>
  </si>
  <si>
    <t>4.8.1. Взаимодействие со специалистами системы образования и других ведомств (по 40 нуж.в 70 ОУ, итого 2800 чел.)</t>
  </si>
  <si>
    <t>4.1.1. Разработка индивидуальных программ развития учащихся (по 2 инд.пр в 125 ОУ на 600 уч-ся и 1 инд.пр. в 40 ОУ на 300 уч-ся, итого 290 индив. программ)</t>
  </si>
  <si>
    <r>
      <t xml:space="preserve">4.3.1. Проведение тренингов, реализация учебных курсов по профилактике негативных зависимостей, по обучению навыкам саморегуляции, по формированию социальных установок на здоровый образ жизни (по 4 прог.пед.-псих. в 125 ОУ на 600 уч-ся, по 2 прог.пед.-псих. в 40 ОУ на 300 уч-ся; , </t>
    </r>
    <r>
      <rPr>
        <sz val="12"/>
        <color indexed="8"/>
        <rFont val="Times New Roman CYR"/>
        <family val="0"/>
      </rPr>
      <t>итого 580 мероприятий)</t>
    </r>
  </si>
  <si>
    <r>
      <t xml:space="preserve">4.4.1. Индивидуальная диагностика по запросу (по 24 ин.диаг.пед.-псих. в 125 ОУ на 600 уч-ся, по 12 ин.диаг.пед.-псих. в 40 ОУ на 300 уч-ся   и 14 инд.диаг. соц.пед.в 70 ОУ, </t>
    </r>
    <r>
      <rPr>
        <sz val="12"/>
        <color indexed="8"/>
        <rFont val="Times New Roman CYR"/>
        <family val="0"/>
      </rPr>
      <t>итого 4460 инд.диагностик)</t>
    </r>
  </si>
  <si>
    <r>
      <t xml:space="preserve">4.4.2. Групповая диагностика по запросу (по 8 гр.диаг.пед.-псих.в 125 ОУ на 600 уч-ся, по 4 гр.диаг.пед.-псих. в 40 ОУ на 300 уч-ся  и 15 гр.диаг. соц.пед.в 70 ОУ, </t>
    </r>
    <r>
      <rPr>
        <sz val="12"/>
        <color indexed="8"/>
        <rFont val="Times New Roman CYR"/>
        <family val="0"/>
      </rPr>
      <t>итого 2210 гр.диагностик)</t>
    </r>
  </si>
  <si>
    <t>4.7.3. Оказание содействия в получении единовременных выплат (по 7 чел.в 70 ОУ, итого 490 чел.) (путевки, подарки)</t>
  </si>
  <si>
    <r>
      <t>4.9.1. Индивидуальные консультации педагогов ОУ (по 35 ин.конс. пед.-псих. в 125 ОУ на 600 уч-ся, по 18 ин.конс. пед.-псих. в 40 ОУ на 300 у</t>
    </r>
    <r>
      <rPr>
        <sz val="12"/>
        <color indexed="8"/>
        <rFont val="Times New Roman CYR"/>
        <family val="0"/>
      </rPr>
      <t>ч-ся и 20 ин.конс. соц.пед.в 70 ОУ, итого по 6495 конс-ций каждого вида, т.е.первичных и вторичных (повторных)</t>
    </r>
    <r>
      <rPr>
        <sz val="12"/>
        <color indexed="8"/>
        <rFont val="Times New Roman CYR"/>
        <family val="1"/>
      </rPr>
      <t>)</t>
    </r>
  </si>
  <si>
    <t>4.9.2. Групповые консультации педагогов ОУ (по 4 гр.конс. пед.-псих. в 125 ОУ на 600 уч-ся, по 2 гр.конс. пед.-псих. в 40 ОУ на 300 уч-ся  и  2 гр. конс. соц.пед.в 70 ОУ, итого 720 гр. консультаций)</t>
  </si>
  <si>
    <t>4.9.4. Групповые консультации родителей (по 6 гр.конс. пед.-псих.в 125 ОУ на 600 уч-ся, по 3 гр.конс. пед.-псих. в 40 ОУ на 300 уч-ся и  2 гр. конс. соц.пед.в 70 ОУ, итого 1010 гр.консультаций)</t>
  </si>
  <si>
    <r>
      <t xml:space="preserve">4.2.1. Выступления на педсоветах и методических объединениях, организация и проведение информационных семинаров для педагогов, родимтельских собраний (по 16 мероп. пед.-псих. в 125 ОУ на 600 уч-ся, 8 мероп. пед.-псих. в 40 ОУ на 300 уч-ся  и 7 меропр. соц.педагогов в 70 ОУ, </t>
    </r>
    <r>
      <rPr>
        <sz val="12"/>
        <color indexed="8"/>
        <rFont val="Times New Roman CYR"/>
        <family val="0"/>
      </rPr>
      <t>итого 2810 мероприятий)</t>
    </r>
  </si>
  <si>
    <t>2-й квартал (июнь)</t>
  </si>
  <si>
    <t xml:space="preserve">3-й квартал </t>
  </si>
  <si>
    <t xml:space="preserve">7.1.1. Изучение мнений участников образовательного процесса относительно реорганизации системы учреждений дошкольного, школьного и дополнительного образования </t>
  </si>
  <si>
    <t xml:space="preserve">6.1.2. Исследование сформированности игровой деятельности дошкольников 4-5 лет в дошкольных образовательных учреждениях. </t>
  </si>
  <si>
    <r>
      <t xml:space="preserve">36 час. на 1 мер-е </t>
    </r>
    <r>
      <rPr>
        <b/>
        <sz val="11"/>
        <rFont val="Times New Roman CYR"/>
        <family val="0"/>
      </rPr>
      <t>Приложение 3.3.1.</t>
    </r>
  </si>
  <si>
    <r>
      <t xml:space="preserve">91,4 час. на 1 проф. прогр. </t>
    </r>
    <r>
      <rPr>
        <b/>
        <sz val="11"/>
        <rFont val="Times New Roman CYR"/>
        <family val="0"/>
      </rPr>
      <t>Приложение 3.4.1.</t>
    </r>
  </si>
  <si>
    <t>3.5.1. Групповая диагностика по запросу (в среднем по 15 гр.диаг.проц. в каждом кабинете, итого 315 гр.диагностик)</t>
  </si>
  <si>
    <t>20 час.на груп.диагностику.</t>
  </si>
  <si>
    <r>
      <t xml:space="preserve">1,75 час. на 1 первич. конс. и 1,7 час.на 1 вторич. (послед.) конс. </t>
    </r>
    <r>
      <rPr>
        <b/>
        <sz val="11"/>
        <rFont val="Times New Roman CYR"/>
        <family val="0"/>
      </rPr>
      <t>Приложение 3.6.1</t>
    </r>
    <r>
      <rPr>
        <sz val="11"/>
        <rFont val="Times New Roman CYR"/>
        <family val="0"/>
      </rPr>
      <t>.</t>
    </r>
  </si>
  <si>
    <t>3.6.2.  Групповые консультации педагогов ОУ (в среднем по 6 гр.консультации в каждом кабинете, итого 126 гр.конс.)</t>
  </si>
  <si>
    <r>
      <t>2,5 час. на 1 индив. конс. и 2 час. на 1 втор. (послед.) конс.</t>
    </r>
    <r>
      <rPr>
        <b/>
        <sz val="11"/>
        <rFont val="Times New Roman CYR"/>
        <family val="0"/>
      </rPr>
      <t xml:space="preserve"> </t>
    </r>
    <r>
      <rPr>
        <b/>
        <sz val="11"/>
        <rFont val="Times New Roman CYR"/>
        <family val="0"/>
      </rPr>
      <t>Приложение 3.6.3.</t>
    </r>
  </si>
  <si>
    <t>3.6.4. Групповые консультации родителей (в среднем по 10 гр.консультаций в каждом кабинете, итого 210 гр.конс.)</t>
  </si>
  <si>
    <r>
      <t xml:space="preserve">1,95 час. на 1 первич. конс.и 1,8 час. на 1 вторич. (послед.) конс. </t>
    </r>
    <r>
      <rPr>
        <b/>
        <sz val="11"/>
        <rFont val="Times New Roman CYR"/>
        <family val="0"/>
      </rPr>
      <t>Приложение 3.6.5.</t>
    </r>
  </si>
  <si>
    <r>
      <t xml:space="preserve">1,75 час. на 1 первич. конс.и 1,7 час. на 1 вторич. (послед.) конс. </t>
    </r>
    <r>
      <rPr>
        <b/>
        <sz val="11"/>
        <rFont val="Times New Roman CYR"/>
        <family val="0"/>
      </rPr>
      <t>Приложение 4.9.1.</t>
    </r>
  </si>
  <si>
    <r>
      <t xml:space="preserve">1,95 час. на 1 первич. конс.и 1,8 час. на 1 вторич. (послед.) конс. </t>
    </r>
    <r>
      <rPr>
        <b/>
        <sz val="11"/>
        <rFont val="Times New Roman CYR"/>
        <family val="0"/>
      </rPr>
      <t>Приложение 4.9.5.</t>
    </r>
  </si>
  <si>
    <r>
      <t xml:space="preserve">2,5 час. на 1 первич. конс.и 2 час. на 1 вторич. (повтор.) конс. </t>
    </r>
    <r>
      <rPr>
        <b/>
        <sz val="11"/>
        <rFont val="Times New Roman CYR"/>
        <family val="0"/>
      </rPr>
      <t>Приложение 4.9.3.</t>
    </r>
  </si>
  <si>
    <r>
      <t xml:space="preserve">Косарева Е.Ю.,     </t>
    </r>
    <r>
      <rPr>
        <sz val="11"/>
        <rFont val="Times New Roman CYR"/>
        <family val="0"/>
      </rPr>
      <t>Литвиненко О.В., Клюева Т.Н., Мелихова Г.Н.</t>
    </r>
  </si>
  <si>
    <t>8.1.2. Мониторинг отношения родителей к организации и содержанию внеурочной деятельности в образовательных учреждениях</t>
  </si>
  <si>
    <t>Приложение 8.1.2.</t>
  </si>
  <si>
    <t>8.3.3. Психологическое сопровождение уч-ся 1-х классов в условиях введения ФГОС нового поколения (обслуж.125 ОУ по 600 уч-ся, 40 ОУ по 300 уч-ся, предполагается охватить 70-75% от 8700 уч-ся, итого около 6300 уч-ся)</t>
  </si>
  <si>
    <r>
      <t xml:space="preserve">Ерёмин С.В.,     </t>
    </r>
    <r>
      <rPr>
        <sz val="12"/>
        <color indexed="8"/>
        <rFont val="Times New Roman CYR"/>
        <family val="1"/>
      </rPr>
      <t xml:space="preserve">                                        Эстерле А.Е.</t>
    </r>
  </si>
  <si>
    <t>(в 2011 г. - 38165,4 час. прак.работы специалистов кабинетов проф.нарко</t>
  </si>
  <si>
    <t>(в 2011 г. - 537681,5 час.пед.-псих.и соц.-пед.сопровождения</t>
  </si>
  <si>
    <t>(в 2011 г. - 62976,5 час.по ФГОС)</t>
  </si>
  <si>
    <t>кол-во ст.</t>
  </si>
  <si>
    <t>( в 2011 г. - 376,62 ставок)</t>
  </si>
  <si>
    <t>Подпись руководителя\специалиста структурного подразделения</t>
  </si>
  <si>
    <r>
      <t xml:space="preserve">4.6.1. Проведение индивидуальных и групповых коррекионно-развивающих занятий с учащимися (по 8 прог.пед.-псих. в 125 ОУ на 600 уч-ся, по 4 прог.пед.-псих. в 40 ОУ на 300 уч-ся , </t>
    </r>
    <r>
      <rPr>
        <sz val="12"/>
        <color indexed="8"/>
        <rFont val="Times New Roman CYR"/>
        <family val="0"/>
      </rPr>
      <t>итого 1160 программ)</t>
    </r>
  </si>
  <si>
    <t>4.9.3. Индивидуальные консультации родителей (по 32 ин.конс. пед.-псих..в 125 ОУ на 600 уч-ся, по 16 ин.конс. пед.-псих. в 40 ОУ на 300 уч-ся и 30 ин.конс. соц.пед.в 70 ОУ, итого по 6740 конс-ий каждого вида, т.е.первичных и вторичных (повторных))</t>
  </si>
  <si>
    <t>6 час.на 1 уч-ся</t>
  </si>
  <si>
    <t>октябрь-ноябрь</t>
  </si>
  <si>
    <t>4.7.4. Оказание соодействия в получении адресной помощи (по 20 чел.в 70 ОУ, 1400 чел.)  (питание, одежда)</t>
  </si>
  <si>
    <t>4,5 час. на 1 консультацию</t>
  </si>
  <si>
    <t>20 час.на 1 груп.диагностику</t>
  </si>
  <si>
    <t>8.3.1. Индивидуальная диагностика учащихся экспериментальных школ, апробирующих ФГОС НОО во 2-х классах в 2011-2012 уч.г. (70-75% от 1800 уч-ся, примерно 1300 уч-ся)</t>
  </si>
  <si>
    <t>8.4.1. Индивидуальные консультации педагогов ОУ по вопросам формирования УУД (по 8 ин.конс. пед.-псих..в 125 ОУ на 600 уч-ся, по 4 ин.конс. пед.-псих. в 40 ОУ на 300 уч-ся , итого 1160 конс-ий)</t>
  </si>
  <si>
    <t>8.4.2. Индивидуальные консультации родителей (по 18 ин.конс. пед.-псих..в 125 ОУ на 600 уч-ся, по 9 ин.конс. пед.-псих. в 40 ОУ на 300 уч-ся , итого 2610 конс-ий)</t>
  </si>
  <si>
    <t>8.3.2. Индивидуальная диагностика учащихся экспериментальных школ, апробирующих ФГОС ООО в 5-х классах в 2012-2013 уч.г. (70% от 2200 уч-ся, примерно 1500 уч-ся, 75 групп)</t>
  </si>
  <si>
    <t>(в 2011 г. - 638823,4 час. - 341,25 ставок)</t>
  </si>
  <si>
    <t xml:space="preserve">Государственного буджетного образовательного учреждения дополнительного профессионального </t>
  </si>
  <si>
    <t>2.1.1.  Апробация методических рекомендаций по оценке качества психологических услуг (в рамках мониторинга психологического обеспечения образования в Самарской области)</t>
  </si>
  <si>
    <t>час.научной, учебно-методю, издат. и др.раб.</t>
  </si>
  <si>
    <t xml:space="preserve">5.1.1. Изучение проблем организации совместного обучения детей с ОВЗ и без ОВЗ. </t>
  </si>
  <si>
    <t>9.1. Организационно-методическая деятельность</t>
  </si>
  <si>
    <t>9.1.1. Проведение тренингов с учащимися (группа риска) интернатных учреждений (4 интерната) по 4 мероприятия в каждом</t>
  </si>
  <si>
    <t>Приложение 9.1.2.</t>
  </si>
  <si>
    <t>Информационнаясправка</t>
  </si>
  <si>
    <t>9.1.3.Индивидуальное консультирование учащихся (200 консультаций)</t>
  </si>
  <si>
    <t>Приложение 9.1.3.</t>
  </si>
  <si>
    <t>9.1.4.Индивидуальное консультирование педагогов (100 консультаций)</t>
  </si>
  <si>
    <t>Приложение 9.1.4.</t>
  </si>
  <si>
    <t>4.9.5. Индивидуальные и групповые консультации учащихся (по 50 конс. пед.-псих. в 125 ОУ на 600 уч-ся, по 25 конс. пед.-псих. в 40 ОУ на 300 уч-ся и 50 конс. соц.пед.в 70 ОУ, итого по 10750 конс-ий каждого вида, т.е.первичных и вторичных (повторных))</t>
  </si>
  <si>
    <t>4.10.1. Индивидуальные консультации педагогов-психологов и социальных педагогов по основной деятельности (включая консультации по ФГОС), а так же при подготовке к конкурсам профессионального мастерства, конференциям и пр. (1350 инд.консультаций по 4 час.)                            В РСПЦ 270 специалистов (педагоги-психологи и социальные педагоги) в теч.года могут обратиться в ср. по 5 раз.</t>
  </si>
  <si>
    <t>9.1.2.Информационно-методический семинар для педагогов, воспитателей учреждений интернатного типа (4 учреждения) по 2 мероприятия в каждом учреждении</t>
  </si>
  <si>
    <t>6.1.1. Изучение состояния психолого-педагогического обеспечения образовательного процесса в ДОУ на предмет соответствия требований ФГТ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</si>
</sst>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1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Courier New"/>
      <family val="3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 CYR"/>
      <family val="1"/>
    </font>
    <font>
      <b/>
      <u val="single"/>
      <sz val="12"/>
      <name val="Times New Roman CYR"/>
      <family val="1"/>
    </font>
    <font>
      <sz val="12"/>
      <color indexed="8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 CYR"/>
      <family val="1"/>
    </font>
    <font>
      <b/>
      <i/>
      <sz val="14"/>
      <name val="Arial"/>
      <family val="2"/>
    </font>
    <font>
      <i/>
      <sz val="14"/>
      <color indexed="12"/>
      <name val="Times New Roman CYR"/>
      <family val="1"/>
    </font>
    <font>
      <b/>
      <i/>
      <sz val="14"/>
      <color indexed="12"/>
      <name val="Times New Roman CYR"/>
      <family val="1"/>
    </font>
    <font>
      <i/>
      <sz val="14"/>
      <color indexed="12"/>
      <name val="Arial"/>
      <family val="2"/>
    </font>
    <font>
      <b/>
      <i/>
      <sz val="14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8"/>
      <name val="Times New Roman CYR"/>
      <family val="1"/>
    </font>
    <font>
      <sz val="12"/>
      <name val="Arial"/>
      <family val="2"/>
    </font>
    <font>
      <b/>
      <i/>
      <sz val="14"/>
      <color indexed="62"/>
      <name val="Times New Roman CYR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i/>
      <sz val="14"/>
      <name val="Arial"/>
      <family val="2"/>
    </font>
    <font>
      <sz val="8"/>
      <name val="Times New Roman CYR"/>
      <family val="1"/>
    </font>
    <font>
      <b/>
      <i/>
      <sz val="8"/>
      <color indexed="12"/>
      <name val="Times New Roman CYR"/>
      <family val="1"/>
    </font>
    <font>
      <b/>
      <sz val="8"/>
      <name val="Times New Roman CYR"/>
      <family val="1"/>
    </font>
    <font>
      <b/>
      <i/>
      <sz val="8"/>
      <name val="Times New Roman CYR"/>
      <family val="1"/>
    </font>
    <font>
      <i/>
      <sz val="8"/>
      <color indexed="12"/>
      <name val="Times New Roman CYR"/>
      <family val="1"/>
    </font>
    <font>
      <sz val="8"/>
      <color indexed="8"/>
      <name val="Times New Roman CYR"/>
      <family val="1"/>
    </font>
    <font>
      <sz val="14"/>
      <name val="Times New Roman CYR"/>
      <family val="1"/>
    </font>
    <font>
      <sz val="9"/>
      <name val="Times New Roman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sz val="12"/>
      <color indexed="10"/>
      <name val="Times New Roman"/>
      <family val="1"/>
    </font>
    <font>
      <sz val="10"/>
      <color indexed="30"/>
      <name val="Arial"/>
      <family val="2"/>
    </font>
    <font>
      <sz val="10"/>
      <color indexed="30"/>
      <name val="Times New Roman"/>
      <family val="1"/>
    </font>
    <font>
      <sz val="10"/>
      <color indexed="30"/>
      <name val="Times New Roman CYR"/>
      <family val="1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56"/>
      <name val="Times New Roman"/>
      <family val="1"/>
    </font>
    <font>
      <sz val="10"/>
      <color indexed="56"/>
      <name val="Arial"/>
      <family val="2"/>
    </font>
    <font>
      <b/>
      <sz val="12"/>
      <color indexed="56"/>
      <name val="Times New Roman CYR"/>
      <family val="0"/>
    </font>
    <font>
      <b/>
      <i/>
      <sz val="14"/>
      <color indexed="8"/>
      <name val="Arial"/>
      <family val="2"/>
    </font>
    <font>
      <sz val="11"/>
      <color indexed="8"/>
      <name val="Times New Roman CYR"/>
      <family val="1"/>
    </font>
    <font>
      <b/>
      <i/>
      <sz val="14"/>
      <color indexed="8"/>
      <name val="Times New Roman CYR"/>
      <family val="1"/>
    </font>
    <font>
      <b/>
      <i/>
      <sz val="8"/>
      <color indexed="8"/>
      <name val="Times New Roman CYR"/>
      <family val="1"/>
    </font>
    <font>
      <sz val="12"/>
      <color indexed="8"/>
      <name val="Arial"/>
      <family val="2"/>
    </font>
    <font>
      <sz val="9"/>
      <color indexed="8"/>
      <name val="Times New Roman CYR"/>
      <family val="0"/>
    </font>
    <font>
      <b/>
      <sz val="12"/>
      <color indexed="10"/>
      <name val="Times New Roman CYR"/>
      <family val="1"/>
    </font>
    <font>
      <sz val="10"/>
      <color indexed="8"/>
      <name val="Times New Roman CYR"/>
      <family val="0"/>
    </font>
    <font>
      <b/>
      <i/>
      <sz val="12"/>
      <color indexed="12"/>
      <name val="Arial"/>
      <family val="2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12"/>
      <name val="Arial"/>
      <family val="2"/>
    </font>
    <font>
      <b/>
      <sz val="8"/>
      <color indexed="8"/>
      <name val="Times New Roman CYR"/>
      <family val="0"/>
    </font>
    <font>
      <b/>
      <sz val="11"/>
      <color indexed="10"/>
      <name val="Times New Roman CYR"/>
      <family val="0"/>
    </font>
    <font>
      <b/>
      <sz val="13"/>
      <name val="Times New Roman CYR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 CYR"/>
      <family val="0"/>
    </font>
    <font>
      <sz val="11"/>
      <color theme="1"/>
      <name val="Times New Roman CYR"/>
      <family val="1"/>
    </font>
    <font>
      <b/>
      <sz val="11"/>
      <color theme="1"/>
      <name val="Times New Roman CYR"/>
      <family val="1"/>
    </font>
    <font>
      <sz val="12"/>
      <color rgb="FFFF0000"/>
      <name val="Times New Roman CYR"/>
      <family val="1"/>
    </font>
    <font>
      <sz val="8"/>
      <color theme="1"/>
      <name val="Times New Roman CYR"/>
      <family val="0"/>
    </font>
    <font>
      <b/>
      <sz val="12"/>
      <color rgb="FFFF0000"/>
      <name val="Times New Roman CYR"/>
      <family val="0"/>
    </font>
    <font>
      <sz val="12"/>
      <color rgb="FFFF0000"/>
      <name val="Arial"/>
      <family val="2"/>
    </font>
    <font>
      <sz val="10"/>
      <color rgb="FFFF0000"/>
      <name val="Times New Roman"/>
      <family val="1"/>
    </font>
    <font>
      <b/>
      <sz val="12"/>
      <color theme="1"/>
      <name val="Times New Roman CYR"/>
      <family val="1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i/>
      <sz val="14"/>
      <color theme="1"/>
      <name val="Times New Roman CYR"/>
      <family val="1"/>
    </font>
    <font>
      <b/>
      <i/>
      <sz val="14"/>
      <color theme="1"/>
      <name val="Arial"/>
      <family val="2"/>
    </font>
    <font>
      <sz val="10"/>
      <color rgb="FFFF0000"/>
      <name val="Arial"/>
      <family val="2"/>
    </font>
    <font>
      <b/>
      <i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1" applyNumberFormat="0" applyAlignment="0" applyProtection="0"/>
    <xf numFmtId="0" fontId="90" fillId="27" borderId="2" applyNumberFormat="0" applyAlignment="0" applyProtection="0"/>
    <xf numFmtId="0" fontId="9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28" borderId="7" applyNumberFormat="0" applyAlignment="0" applyProtection="0"/>
    <xf numFmtId="0" fontId="97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99" fillId="30" borderId="0" applyNumberFormat="0" applyBorder="0" applyAlignment="0" applyProtection="0"/>
    <xf numFmtId="0" fontId="10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3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0" fillId="0" borderId="0" xfId="0" applyAlignment="1">
      <alignment horizontal="right" vertical="top"/>
    </xf>
    <xf numFmtId="0" fontId="0" fillId="0" borderId="0" xfId="0" applyFont="1" applyFill="1" applyAlignment="1">
      <alignment/>
    </xf>
    <xf numFmtId="0" fontId="26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164" fontId="43" fillId="0" borderId="0" xfId="0" applyNumberFormat="1" applyFont="1" applyAlignment="1">
      <alignment/>
    </xf>
    <xf numFmtId="0" fontId="31" fillId="0" borderId="0" xfId="0" applyFont="1" applyFill="1" applyAlignment="1">
      <alignment horizontal="right" vertical="top"/>
    </xf>
    <xf numFmtId="164" fontId="44" fillId="0" borderId="0" xfId="0" applyNumberFormat="1" applyFont="1" applyAlignment="1">
      <alignment/>
    </xf>
    <xf numFmtId="0" fontId="32" fillId="0" borderId="0" xfId="0" applyFont="1" applyFill="1" applyAlignment="1">
      <alignment horizontal="left" vertical="top"/>
    </xf>
    <xf numFmtId="0" fontId="5" fillId="33" borderId="10" xfId="0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right" vertical="top"/>
    </xf>
    <xf numFmtId="0" fontId="0" fillId="0" borderId="0" xfId="0" applyAlignment="1">
      <alignment vertical="top"/>
    </xf>
    <xf numFmtId="0" fontId="23" fillId="33" borderId="0" xfId="0" applyFont="1" applyFill="1" applyAlignment="1">
      <alignment vertical="top"/>
    </xf>
    <xf numFmtId="0" fontId="0" fillId="33" borderId="0" xfId="0" applyFill="1" applyAlignment="1">
      <alignment horizontal="right"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top"/>
    </xf>
    <xf numFmtId="0" fontId="0" fillId="33" borderId="0" xfId="0" applyFont="1" applyFill="1" applyAlignment="1">
      <alignment horizontal="right" vertical="top"/>
    </xf>
    <xf numFmtId="0" fontId="0" fillId="33" borderId="0" xfId="0" applyFont="1" applyFill="1" applyAlignment="1">
      <alignment vertical="top"/>
    </xf>
    <xf numFmtId="0" fontId="0" fillId="33" borderId="0" xfId="0" applyFont="1" applyFill="1" applyAlignment="1">
      <alignment/>
    </xf>
    <xf numFmtId="164" fontId="46" fillId="0" borderId="0" xfId="0" applyNumberFormat="1" applyFont="1" applyAlignment="1">
      <alignment horizontal="left" vertical="top"/>
    </xf>
    <xf numFmtId="164" fontId="46" fillId="0" borderId="0" xfId="0" applyNumberFormat="1" applyFont="1" applyFill="1" applyAlignment="1">
      <alignment horizontal="left" vertical="top"/>
    </xf>
    <xf numFmtId="164" fontId="46" fillId="33" borderId="0" xfId="0" applyNumberFormat="1" applyFont="1" applyFill="1" applyAlignment="1">
      <alignment horizontal="left" vertical="top"/>
    </xf>
    <xf numFmtId="0" fontId="0" fillId="0" borderId="0" xfId="0" applyFont="1" applyAlignment="1">
      <alignment/>
    </xf>
    <xf numFmtId="0" fontId="19" fillId="33" borderId="0" xfId="0" applyFont="1" applyFill="1" applyAlignment="1">
      <alignment/>
    </xf>
    <xf numFmtId="0" fontId="26" fillId="33" borderId="0" xfId="0" applyFont="1" applyFill="1" applyAlignment="1">
      <alignment vertical="top"/>
    </xf>
    <xf numFmtId="0" fontId="50" fillId="33" borderId="11" xfId="0" applyFont="1" applyFill="1" applyBorder="1" applyAlignment="1">
      <alignment horizontal="left" vertical="top"/>
    </xf>
    <xf numFmtId="49" fontId="35" fillId="0" borderId="0" xfId="0" applyNumberFormat="1" applyFont="1" applyFill="1" applyAlignment="1">
      <alignment horizontal="center" vertical="top"/>
    </xf>
    <xf numFmtId="0" fontId="53" fillId="0" borderId="0" xfId="0" applyFont="1" applyAlignment="1">
      <alignment/>
    </xf>
    <xf numFmtId="0" fontId="53" fillId="0" borderId="0" xfId="0" applyFont="1" applyFill="1" applyAlignment="1">
      <alignment horizontal="left"/>
    </xf>
    <xf numFmtId="0" fontId="54" fillId="33" borderId="0" xfId="0" applyFont="1" applyFill="1" applyAlignment="1">
      <alignment horizontal="right" vertical="top"/>
    </xf>
    <xf numFmtId="164" fontId="29" fillId="33" borderId="0" xfId="0" applyNumberFormat="1" applyFont="1" applyFill="1" applyAlignment="1">
      <alignment horizontal="left" vertical="top"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vertical="top"/>
    </xf>
    <xf numFmtId="49" fontId="9" fillId="33" borderId="10" xfId="0" applyNumberFormat="1" applyFont="1" applyFill="1" applyBorder="1" applyAlignment="1">
      <alignment horizontal="center" vertical="top" wrapText="1"/>
    </xf>
    <xf numFmtId="49" fontId="35" fillId="33" borderId="12" xfId="0" applyNumberFormat="1" applyFont="1" applyFill="1" applyBorder="1" applyAlignment="1">
      <alignment horizontal="center" vertical="top" wrapText="1"/>
    </xf>
    <xf numFmtId="49" fontId="9" fillId="33" borderId="12" xfId="0" applyNumberFormat="1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right" vertical="top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/>
    </xf>
    <xf numFmtId="49" fontId="21" fillId="33" borderId="13" xfId="0" applyNumberFormat="1" applyFont="1" applyFill="1" applyBorder="1" applyAlignment="1">
      <alignment horizontal="center" vertical="top" wrapText="1"/>
    </xf>
    <xf numFmtId="49" fontId="36" fillId="33" borderId="14" xfId="0" applyNumberFormat="1" applyFont="1" applyFill="1" applyBorder="1" applyAlignment="1">
      <alignment horizontal="center" vertical="top" wrapText="1"/>
    </xf>
    <xf numFmtId="49" fontId="21" fillId="33" borderId="15" xfId="0" applyNumberFormat="1" applyFont="1" applyFill="1" applyBorder="1" applyAlignment="1">
      <alignment horizontal="left" vertical="top"/>
    </xf>
    <xf numFmtId="0" fontId="21" fillId="33" borderId="16" xfId="0" applyFont="1" applyFill="1" applyBorder="1" applyAlignment="1">
      <alignment horizontal="center" vertical="top" wrapText="1"/>
    </xf>
    <xf numFmtId="0" fontId="21" fillId="33" borderId="14" xfId="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center" vertical="top" wrapText="1"/>
    </xf>
    <xf numFmtId="0" fontId="30" fillId="33" borderId="10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left" vertical="top"/>
    </xf>
    <xf numFmtId="0" fontId="26" fillId="0" borderId="0" xfId="0" applyFont="1" applyFill="1" applyAlignment="1">
      <alignment vertical="top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49" fontId="21" fillId="34" borderId="10" xfId="0" applyNumberFormat="1" applyFont="1" applyFill="1" applyBorder="1" applyAlignment="1">
      <alignment horizontal="center" vertical="top" wrapText="1"/>
    </xf>
    <xf numFmtId="49" fontId="36" fillId="34" borderId="10" xfId="0" applyNumberFormat="1" applyFont="1" applyFill="1" applyBorder="1" applyAlignment="1">
      <alignment horizontal="center" vertical="top" wrapText="1"/>
    </xf>
    <xf numFmtId="49" fontId="21" fillId="34" borderId="10" xfId="0" applyNumberFormat="1" applyFont="1" applyFill="1" applyBorder="1" applyAlignment="1">
      <alignment horizontal="left" vertical="top"/>
    </xf>
    <xf numFmtId="0" fontId="23" fillId="34" borderId="17" xfId="0" applyFont="1" applyFill="1" applyBorder="1" applyAlignment="1">
      <alignment/>
    </xf>
    <xf numFmtId="0" fontId="21" fillId="34" borderId="10" xfId="0" applyFont="1" applyFill="1" applyBorder="1" applyAlignment="1">
      <alignment horizontal="left" vertical="top"/>
    </xf>
    <xf numFmtId="0" fontId="21" fillId="34" borderId="10" xfId="0" applyFont="1" applyFill="1" applyBorder="1" applyAlignment="1">
      <alignment horizontal="center" vertical="top" wrapText="1"/>
    </xf>
    <xf numFmtId="0" fontId="23" fillId="34" borderId="12" xfId="0" applyFont="1" applyFill="1" applyBorder="1" applyAlignment="1">
      <alignment horizontal="right" vertical="top"/>
    </xf>
    <xf numFmtId="0" fontId="23" fillId="34" borderId="0" xfId="0" applyFont="1" applyFill="1" applyAlignment="1">
      <alignment horizontal="right" vertical="top"/>
    </xf>
    <xf numFmtId="164" fontId="46" fillId="34" borderId="0" xfId="0" applyNumberFormat="1" applyFont="1" applyFill="1" applyAlignment="1">
      <alignment horizontal="left" vertical="top"/>
    </xf>
    <xf numFmtId="0" fontId="19" fillId="34" borderId="0" xfId="0" applyFont="1" applyFill="1" applyAlignment="1">
      <alignment/>
    </xf>
    <xf numFmtId="0" fontId="23" fillId="34" borderId="0" xfId="0" applyFont="1" applyFill="1" applyAlignment="1">
      <alignment vertical="top"/>
    </xf>
    <xf numFmtId="0" fontId="23" fillId="34" borderId="0" xfId="0" applyFont="1" applyFill="1" applyAlignment="1">
      <alignment/>
    </xf>
    <xf numFmtId="0" fontId="21" fillId="34" borderId="10" xfId="0" applyFont="1" applyFill="1" applyBorder="1" applyAlignment="1">
      <alignment horizontal="left" vertical="top" wrapText="1"/>
    </xf>
    <xf numFmtId="49" fontId="27" fillId="34" borderId="10" xfId="0" applyNumberFormat="1" applyFont="1" applyFill="1" applyBorder="1" applyAlignment="1">
      <alignment horizontal="center" vertical="top" wrapText="1"/>
    </xf>
    <xf numFmtId="49" fontId="38" fillId="34" borderId="10" xfId="0" applyNumberFormat="1" applyFont="1" applyFill="1" applyBorder="1" applyAlignment="1">
      <alignment horizontal="center" vertical="top" wrapText="1"/>
    </xf>
    <xf numFmtId="0" fontId="19" fillId="34" borderId="17" xfId="0" applyFont="1" applyFill="1" applyBorder="1" applyAlignment="1">
      <alignment/>
    </xf>
    <xf numFmtId="0" fontId="18" fillId="34" borderId="10" xfId="0" applyFont="1" applyFill="1" applyBorder="1" applyAlignment="1">
      <alignment horizontal="justify" vertical="top" wrapText="1"/>
    </xf>
    <xf numFmtId="0" fontId="18" fillId="34" borderId="10" xfId="0" applyFont="1" applyFill="1" applyBorder="1" applyAlignment="1">
      <alignment horizontal="center" vertical="top" wrapText="1"/>
    </xf>
    <xf numFmtId="0" fontId="18" fillId="34" borderId="10" xfId="0" applyFont="1" applyFill="1" applyBorder="1" applyAlignment="1">
      <alignment/>
    </xf>
    <xf numFmtId="2" fontId="2" fillId="34" borderId="12" xfId="0" applyNumberFormat="1" applyFont="1" applyFill="1" applyBorder="1" applyAlignment="1">
      <alignment horizontal="right" vertical="top"/>
    </xf>
    <xf numFmtId="0" fontId="63" fillId="34" borderId="0" xfId="0" applyFont="1" applyFill="1" applyAlignment="1">
      <alignment horizontal="left" vertical="top"/>
    </xf>
    <xf numFmtId="0" fontId="2" fillId="34" borderId="0" xfId="0" applyFont="1" applyFill="1" applyAlignment="1">
      <alignment horizontal="right" vertical="top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vertical="top"/>
    </xf>
    <xf numFmtId="49" fontId="39" fillId="34" borderId="10" xfId="0" applyNumberFormat="1" applyFont="1" applyFill="1" applyBorder="1" applyAlignment="1">
      <alignment horizontal="center" vertical="top" wrapText="1"/>
    </xf>
    <xf numFmtId="0" fontId="21" fillId="34" borderId="10" xfId="0" applyFont="1" applyFill="1" applyBorder="1" applyAlignment="1">
      <alignment horizontal="justify" vertical="top" wrapText="1"/>
    </xf>
    <xf numFmtId="0" fontId="20" fillId="34" borderId="10" xfId="0" applyFont="1" applyFill="1" applyBorder="1" applyAlignment="1">
      <alignment horizontal="center" vertical="top" wrapText="1"/>
    </xf>
    <xf numFmtId="0" fontId="22" fillId="34" borderId="12" xfId="0" applyFont="1" applyFill="1" applyBorder="1" applyAlignment="1">
      <alignment horizontal="right" vertical="top"/>
    </xf>
    <xf numFmtId="0" fontId="22" fillId="34" borderId="0" xfId="0" applyFont="1" applyFill="1" applyAlignment="1">
      <alignment horizontal="right" vertical="top"/>
    </xf>
    <xf numFmtId="0" fontId="34" fillId="34" borderId="0" xfId="0" applyFont="1" applyFill="1" applyAlignment="1">
      <alignment/>
    </xf>
    <xf numFmtId="0" fontId="22" fillId="34" borderId="0" xfId="0" applyFont="1" applyFill="1" applyAlignment="1">
      <alignment vertical="top"/>
    </xf>
    <xf numFmtId="0" fontId="22" fillId="34" borderId="0" xfId="0" applyFont="1" applyFill="1" applyAlignment="1">
      <alignment/>
    </xf>
    <xf numFmtId="0" fontId="26" fillId="34" borderId="0" xfId="0" applyFont="1" applyFill="1" applyAlignment="1">
      <alignment horizontal="left" vertical="top"/>
    </xf>
    <xf numFmtId="0" fontId="0" fillId="34" borderId="0" xfId="0" applyFont="1" applyFill="1" applyAlignment="1">
      <alignment/>
    </xf>
    <xf numFmtId="0" fontId="0" fillId="34" borderId="0" xfId="0" applyFill="1" applyAlignment="1">
      <alignment vertical="top"/>
    </xf>
    <xf numFmtId="0" fontId="0" fillId="34" borderId="0" xfId="0" applyFill="1" applyAlignment="1">
      <alignment/>
    </xf>
    <xf numFmtId="0" fontId="39" fillId="34" borderId="10" xfId="0" applyFont="1" applyFill="1" applyBorder="1" applyAlignment="1">
      <alignment horizontal="center" vertical="top" wrapText="1"/>
    </xf>
    <xf numFmtId="0" fontId="36" fillId="34" borderId="10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 horizontal="right" vertical="top"/>
    </xf>
    <xf numFmtId="0" fontId="24" fillId="34" borderId="0" xfId="0" applyFont="1" applyFill="1" applyAlignment="1">
      <alignment vertical="top"/>
    </xf>
    <xf numFmtId="0" fontId="24" fillId="34" borderId="0" xfId="0" applyFont="1" applyFill="1" applyAlignment="1">
      <alignment/>
    </xf>
    <xf numFmtId="49" fontId="15" fillId="34" borderId="18" xfId="0" applyNumberFormat="1" applyFont="1" applyFill="1" applyBorder="1" applyAlignment="1">
      <alignment horizontal="center" vertical="top" wrapText="1"/>
    </xf>
    <xf numFmtId="49" fontId="40" fillId="34" borderId="18" xfId="0" applyNumberFormat="1" applyFont="1" applyFill="1" applyBorder="1" applyAlignment="1">
      <alignment horizontal="center" vertical="top" wrapText="1"/>
    </xf>
    <xf numFmtId="0" fontId="28" fillId="34" borderId="18" xfId="0" applyFont="1" applyFill="1" applyBorder="1" applyAlignment="1">
      <alignment horizontal="left" vertical="top" wrapText="1"/>
    </xf>
    <xf numFmtId="0" fontId="13" fillId="34" borderId="15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15" fillId="34" borderId="18" xfId="0" applyFont="1" applyFill="1" applyBorder="1" applyAlignment="1">
      <alignment horizontal="center" vertical="top" wrapText="1"/>
    </xf>
    <xf numFmtId="0" fontId="29" fillId="34" borderId="10" xfId="0" applyFont="1" applyFill="1" applyBorder="1" applyAlignment="1">
      <alignment/>
    </xf>
    <xf numFmtId="0" fontId="35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justify" vertical="top" wrapText="1"/>
    </xf>
    <xf numFmtId="0" fontId="10" fillId="34" borderId="10" xfId="0" applyFont="1" applyFill="1" applyBorder="1" applyAlignment="1">
      <alignment horizontal="justify" vertical="top" wrapText="1"/>
    </xf>
    <xf numFmtId="164" fontId="7" fillId="34" borderId="10" xfId="0" applyNumberFormat="1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right" vertical="top"/>
    </xf>
    <xf numFmtId="49" fontId="7" fillId="34" borderId="18" xfId="0" applyNumberFormat="1" applyFont="1" applyFill="1" applyBorder="1" applyAlignment="1">
      <alignment horizontal="center" vertical="top" wrapText="1"/>
    </xf>
    <xf numFmtId="49" fontId="42" fillId="34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left" vertical="top" wrapText="1"/>
    </xf>
    <xf numFmtId="0" fontId="104" fillId="34" borderId="10" xfId="0" applyFont="1" applyFill="1" applyBorder="1" applyAlignment="1">
      <alignment vertical="top" wrapText="1"/>
    </xf>
    <xf numFmtId="0" fontId="13" fillId="34" borderId="10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top" wrapText="1"/>
    </xf>
    <xf numFmtId="0" fontId="0" fillId="34" borderId="0" xfId="0" applyFill="1" applyAlignment="1">
      <alignment horizontal="right" vertical="top"/>
    </xf>
    <xf numFmtId="49" fontId="5" fillId="34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49" fontId="35" fillId="34" borderId="18" xfId="0" applyNumberFormat="1" applyFont="1" applyFill="1" applyBorder="1" applyAlignment="1">
      <alignment horizontal="center" vertical="top" wrapText="1"/>
    </xf>
    <xf numFmtId="49" fontId="5" fillId="34" borderId="18" xfId="0" applyNumberFormat="1" applyFont="1" applyFill="1" applyBorder="1" applyAlignment="1">
      <alignment horizontal="left" vertical="top" wrapText="1"/>
    </xf>
    <xf numFmtId="0" fontId="9" fillId="34" borderId="18" xfId="0" applyFont="1" applyFill="1" applyBorder="1" applyAlignment="1">
      <alignment horizontal="center" vertical="top" wrapText="1"/>
    </xf>
    <xf numFmtId="49" fontId="35" fillId="34" borderId="10" xfId="0" applyNumberFormat="1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2" fontId="0" fillId="34" borderId="10" xfId="0" applyNumberFormat="1" applyFill="1" applyBorder="1" applyAlignment="1">
      <alignment horizontal="right" vertical="top"/>
    </xf>
    <xf numFmtId="0" fontId="6" fillId="34" borderId="10" xfId="0" applyFont="1" applyFill="1" applyBorder="1" applyAlignment="1">
      <alignment horizontal="center" vertical="top" wrapText="1"/>
    </xf>
    <xf numFmtId="0" fontId="5" fillId="34" borderId="18" xfId="0" applyNumberFormat="1" applyFont="1" applyFill="1" applyBorder="1" applyAlignment="1">
      <alignment horizontal="left" vertical="top" wrapText="1"/>
    </xf>
    <xf numFmtId="0" fontId="104" fillId="34" borderId="18" xfId="0" applyNumberFormat="1" applyFont="1" applyFill="1" applyBorder="1" applyAlignment="1">
      <alignment horizontal="left" vertical="top" wrapText="1"/>
    </xf>
    <xf numFmtId="49" fontId="104" fillId="34" borderId="18" xfId="0" applyNumberFormat="1" applyFont="1" applyFill="1" applyBorder="1" applyAlignment="1">
      <alignment horizontal="left" vertical="top" wrapText="1"/>
    </xf>
    <xf numFmtId="0" fontId="105" fillId="34" borderId="18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/>
    </xf>
    <xf numFmtId="0" fontId="5" fillId="34" borderId="18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vertical="top" wrapText="1"/>
    </xf>
    <xf numFmtId="0" fontId="104" fillId="34" borderId="18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49" fontId="7" fillId="34" borderId="19" xfId="0" applyNumberFormat="1" applyFont="1" applyFill="1" applyBorder="1" applyAlignment="1">
      <alignment horizontal="center" vertical="top" wrapText="1"/>
    </xf>
    <xf numFmtId="49" fontId="35" fillId="34" borderId="19" xfId="0" applyNumberFormat="1" applyFont="1" applyFill="1" applyBorder="1" applyAlignment="1">
      <alignment horizontal="center" vertical="top" wrapText="1"/>
    </xf>
    <xf numFmtId="49" fontId="7" fillId="34" borderId="19" xfId="0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24" fillId="34" borderId="10" xfId="0" applyFont="1" applyFill="1" applyBorder="1" applyAlignment="1">
      <alignment horizontal="left" vertical="top"/>
    </xf>
    <xf numFmtId="0" fontId="5" fillId="34" borderId="19" xfId="0" applyFont="1" applyFill="1" applyBorder="1" applyAlignment="1">
      <alignment horizontal="center" vertical="top" wrapText="1"/>
    </xf>
    <xf numFmtId="0" fontId="9" fillId="34" borderId="19" xfId="0" applyFont="1" applyFill="1" applyBorder="1" applyAlignment="1">
      <alignment horizontal="center" vertical="top" wrapText="1"/>
    </xf>
    <xf numFmtId="49" fontId="5" fillId="34" borderId="19" xfId="0" applyNumberFormat="1" applyFont="1" applyFill="1" applyBorder="1" applyAlignment="1">
      <alignment horizontal="center" vertical="top" wrapText="1"/>
    </xf>
    <xf numFmtId="49" fontId="5" fillId="34" borderId="19" xfId="0" applyNumberFormat="1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vertical="top" wrapText="1"/>
    </xf>
    <xf numFmtId="0" fontId="9" fillId="34" borderId="19" xfId="0" applyFont="1" applyFill="1" applyBorder="1" applyAlignment="1">
      <alignment horizontal="center" vertical="top" wrapText="1"/>
    </xf>
    <xf numFmtId="0" fontId="56" fillId="34" borderId="10" xfId="0" applyFont="1" applyFill="1" applyBorder="1" applyAlignment="1">
      <alignment horizontal="center" vertical="top" wrapText="1"/>
    </xf>
    <xf numFmtId="49" fontId="25" fillId="34" borderId="10" xfId="0" applyNumberFormat="1" applyFont="1" applyFill="1" applyBorder="1" applyAlignment="1">
      <alignment horizontal="left" vertical="top" wrapText="1"/>
    </xf>
    <xf numFmtId="0" fontId="106" fillId="34" borderId="10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top" wrapText="1"/>
    </xf>
    <xf numFmtId="0" fontId="15" fillId="34" borderId="19" xfId="0" applyFont="1" applyFill="1" applyBorder="1" applyAlignment="1">
      <alignment horizontal="center" vertical="top" wrapText="1"/>
    </xf>
    <xf numFmtId="0" fontId="29" fillId="34" borderId="10" xfId="0" applyFont="1" applyFill="1" applyBorder="1" applyAlignment="1">
      <alignment horizontal="left" vertical="top"/>
    </xf>
    <xf numFmtId="0" fontId="54" fillId="34" borderId="0" xfId="0" applyFont="1" applyFill="1" applyAlignment="1">
      <alignment horizontal="right" vertical="top"/>
    </xf>
    <xf numFmtId="164" fontId="29" fillId="34" borderId="0" xfId="0" applyNumberFormat="1" applyFont="1" applyFill="1" applyAlignment="1">
      <alignment horizontal="left" vertical="top"/>
    </xf>
    <xf numFmtId="0" fontId="54" fillId="34" borderId="0" xfId="0" applyFont="1" applyFill="1" applyAlignment="1">
      <alignment/>
    </xf>
    <xf numFmtId="0" fontId="54" fillId="34" borderId="0" xfId="0" applyFont="1" applyFill="1" applyAlignment="1">
      <alignment vertical="top"/>
    </xf>
    <xf numFmtId="0" fontId="107" fillId="34" borderId="19" xfId="0" applyFont="1" applyFill="1" applyBorder="1" applyAlignment="1">
      <alignment horizontal="center" vertical="top" wrapText="1"/>
    </xf>
    <xf numFmtId="49" fontId="60" fillId="34" borderId="18" xfId="0" applyNumberFormat="1" applyFont="1" applyFill="1" applyBorder="1" applyAlignment="1">
      <alignment horizontal="center" vertical="top" wrapText="1"/>
    </xf>
    <xf numFmtId="0" fontId="0" fillId="34" borderId="0" xfId="0" applyFont="1" applyFill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9" fontId="60" fillId="34" borderId="10" xfId="0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center" vertical="top" wrapText="1"/>
    </xf>
    <xf numFmtId="49" fontId="35" fillId="0" borderId="10" xfId="0" applyNumberFormat="1" applyFont="1" applyFill="1" applyBorder="1" applyAlignment="1">
      <alignment horizontal="center" vertical="top" wrapText="1"/>
    </xf>
    <xf numFmtId="49" fontId="21" fillId="34" borderId="18" xfId="0" applyNumberFormat="1" applyFont="1" applyFill="1" applyBorder="1" applyAlignment="1">
      <alignment horizontal="center" vertical="top" wrapText="1"/>
    </xf>
    <xf numFmtId="164" fontId="5" fillId="33" borderId="10" xfId="0" applyNumberFormat="1" applyFont="1" applyFill="1" applyBorder="1" applyAlignment="1">
      <alignment horizontal="center" vertical="top" wrapText="1"/>
    </xf>
    <xf numFmtId="0" fontId="29" fillId="34" borderId="19" xfId="0" applyFont="1" applyFill="1" applyBorder="1" applyAlignment="1">
      <alignment horizontal="left" vertical="top"/>
    </xf>
    <xf numFmtId="0" fontId="104" fillId="33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left" vertical="top"/>
    </xf>
    <xf numFmtId="0" fontId="0" fillId="34" borderId="10" xfId="0" applyFill="1" applyBorder="1" applyAlignment="1">
      <alignment/>
    </xf>
    <xf numFmtId="0" fontId="26" fillId="34" borderId="0" xfId="0" applyFont="1" applyFill="1" applyAlignment="1">
      <alignment vertical="top"/>
    </xf>
    <xf numFmtId="49" fontId="25" fillId="34" borderId="18" xfId="0" applyNumberFormat="1" applyFont="1" applyFill="1" applyBorder="1" applyAlignment="1">
      <alignment horizontal="left" vertical="top" wrapText="1"/>
    </xf>
    <xf numFmtId="0" fontId="29" fillId="34" borderId="0" xfId="0" applyFont="1" applyFill="1" applyAlignment="1">
      <alignment horizontal="right" vertical="top"/>
    </xf>
    <xf numFmtId="0" fontId="29" fillId="34" borderId="0" xfId="0" applyFont="1" applyFill="1" applyAlignment="1">
      <alignment/>
    </xf>
    <xf numFmtId="0" fontId="29" fillId="34" borderId="0" xfId="0" applyFont="1" applyFill="1" applyAlignment="1">
      <alignment vertical="top"/>
    </xf>
    <xf numFmtId="49" fontId="15" fillId="34" borderId="18" xfId="0" applyNumberFormat="1" applyFont="1" applyFill="1" applyBorder="1" applyAlignment="1">
      <alignment horizontal="center" vertical="top" wrapText="1"/>
    </xf>
    <xf numFmtId="0" fontId="29" fillId="34" borderId="10" xfId="0" applyFont="1" applyFill="1" applyBorder="1" applyAlignment="1">
      <alignment horizontal="right" vertical="top"/>
    </xf>
    <xf numFmtId="0" fontId="29" fillId="34" borderId="0" xfId="0" applyFont="1" applyFill="1" applyAlignment="1">
      <alignment horizontal="right" vertical="top"/>
    </xf>
    <xf numFmtId="0" fontId="29" fillId="34" borderId="0" xfId="0" applyFont="1" applyFill="1" applyAlignment="1">
      <alignment vertical="top"/>
    </xf>
    <xf numFmtId="0" fontId="29" fillId="34" borderId="0" xfId="0" applyFont="1" applyFill="1" applyAlignment="1">
      <alignment/>
    </xf>
    <xf numFmtId="0" fontId="15" fillId="34" borderId="20" xfId="0" applyFont="1" applyFill="1" applyBorder="1" applyAlignment="1">
      <alignment horizontal="center" vertical="top" wrapText="1"/>
    </xf>
    <xf numFmtId="0" fontId="15" fillId="34" borderId="19" xfId="0" applyFont="1" applyFill="1" applyBorder="1" applyAlignment="1">
      <alignment horizontal="center" vertical="top" wrapText="1"/>
    </xf>
    <xf numFmtId="49" fontId="25" fillId="34" borderId="15" xfId="0" applyNumberFormat="1" applyFont="1" applyFill="1" applyBorder="1" applyAlignment="1">
      <alignment horizontal="left" vertical="top" wrapText="1"/>
    </xf>
    <xf numFmtId="164" fontId="15" fillId="34" borderId="19" xfId="0" applyNumberFormat="1" applyFont="1" applyFill="1" applyBorder="1" applyAlignment="1">
      <alignment horizontal="center" vertical="top" wrapText="1"/>
    </xf>
    <xf numFmtId="0" fontId="15" fillId="34" borderId="15" xfId="0" applyFont="1" applyFill="1" applyBorder="1" applyAlignment="1">
      <alignment horizontal="center" vertical="top" wrapText="1"/>
    </xf>
    <xf numFmtId="0" fontId="58" fillId="34" borderId="10" xfId="0" applyFont="1" applyFill="1" applyBorder="1" applyAlignment="1">
      <alignment horizontal="right" vertical="top"/>
    </xf>
    <xf numFmtId="0" fontId="58" fillId="34" borderId="0" xfId="0" applyFont="1" applyFill="1" applyAlignment="1">
      <alignment horizontal="right" vertical="top"/>
    </xf>
    <xf numFmtId="164" fontId="58" fillId="34" borderId="0" xfId="0" applyNumberFormat="1" applyFont="1" applyFill="1" applyAlignment="1">
      <alignment horizontal="left" vertical="top"/>
    </xf>
    <xf numFmtId="0" fontId="58" fillId="34" borderId="0" xfId="0" applyFont="1" applyFill="1" applyAlignment="1">
      <alignment/>
    </xf>
    <xf numFmtId="0" fontId="58" fillId="34" borderId="0" xfId="0" applyFont="1" applyFill="1" applyAlignment="1">
      <alignment vertical="top"/>
    </xf>
    <xf numFmtId="0" fontId="104" fillId="33" borderId="19" xfId="0" applyFont="1" applyFill="1" applyBorder="1" applyAlignment="1">
      <alignment horizontal="left" vertical="top" wrapText="1"/>
    </xf>
    <xf numFmtId="0" fontId="59" fillId="34" borderId="19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right" vertical="top"/>
    </xf>
    <xf numFmtId="164" fontId="5" fillId="34" borderId="10" xfId="0" applyNumberFormat="1" applyFont="1" applyFill="1" applyBorder="1" applyAlignment="1">
      <alignment horizontal="center" vertical="top"/>
    </xf>
    <xf numFmtId="0" fontId="7" fillId="33" borderId="21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vertical="top" wrapText="1"/>
    </xf>
    <xf numFmtId="0" fontId="5" fillId="33" borderId="21" xfId="0" applyFont="1" applyFill="1" applyBorder="1" applyAlignment="1">
      <alignment horizontal="left" vertical="top" wrapText="1"/>
    </xf>
    <xf numFmtId="0" fontId="7" fillId="34" borderId="18" xfId="0" applyFont="1" applyFill="1" applyBorder="1" applyAlignment="1">
      <alignment horizontal="justify" vertical="top" wrapText="1"/>
    </xf>
    <xf numFmtId="0" fontId="0" fillId="34" borderId="0" xfId="0" applyFont="1" applyFill="1" applyAlignment="1">
      <alignment horizontal="left" vertical="top"/>
    </xf>
    <xf numFmtId="49" fontId="7" fillId="34" borderId="10" xfId="0" applyNumberFormat="1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center" vertical="top" wrapText="1"/>
    </xf>
    <xf numFmtId="0" fontId="7" fillId="34" borderId="19" xfId="0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vertical="top" wrapText="1"/>
    </xf>
    <xf numFmtId="0" fontId="5" fillId="34" borderId="12" xfId="0" applyFont="1" applyFill="1" applyBorder="1" applyAlignment="1">
      <alignment horizontal="center" vertical="top" wrapText="1"/>
    </xf>
    <xf numFmtId="0" fontId="26" fillId="34" borderId="0" xfId="0" applyFont="1" applyFill="1" applyAlignment="1">
      <alignment horizontal="right" vertical="top"/>
    </xf>
    <xf numFmtId="49" fontId="108" fillId="34" borderId="18" xfId="0" applyNumberFormat="1" applyFont="1" applyFill="1" applyBorder="1" applyAlignment="1">
      <alignment horizontal="center" vertical="top" wrapText="1"/>
    </xf>
    <xf numFmtId="164" fontId="15" fillId="34" borderId="19" xfId="0" applyNumberFormat="1" applyFont="1" applyFill="1" applyBorder="1" applyAlignment="1">
      <alignment horizontal="center" vertical="top" wrapText="1"/>
    </xf>
    <xf numFmtId="0" fontId="15" fillId="34" borderId="16" xfId="0" applyFont="1" applyFill="1" applyBorder="1" applyAlignment="1">
      <alignment horizontal="center" vertical="top" wrapText="1"/>
    </xf>
    <xf numFmtId="0" fontId="15" fillId="34" borderId="19" xfId="0" applyFont="1" applyFill="1" applyBorder="1" applyAlignment="1">
      <alignment horizontal="left" vertical="top" wrapText="1"/>
    </xf>
    <xf numFmtId="0" fontId="104" fillId="34" borderId="10" xfId="0" applyFont="1" applyFill="1" applyBorder="1" applyAlignment="1">
      <alignment vertical="top" wrapText="1"/>
    </xf>
    <xf numFmtId="0" fontId="104" fillId="34" borderId="10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left" vertical="top"/>
    </xf>
    <xf numFmtId="0" fontId="15" fillId="34" borderId="10" xfId="0" applyFont="1" applyFill="1" applyBorder="1" applyAlignment="1">
      <alignment vertical="top" wrapText="1"/>
    </xf>
    <xf numFmtId="0" fontId="105" fillId="34" borderId="10" xfId="0" applyFont="1" applyFill="1" applyBorder="1" applyAlignment="1">
      <alignment horizontal="center" vertical="top" wrapText="1"/>
    </xf>
    <xf numFmtId="49" fontId="37" fillId="34" borderId="10" xfId="0" applyNumberFormat="1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right" vertical="top"/>
    </xf>
    <xf numFmtId="0" fontId="4" fillId="34" borderId="0" xfId="0" applyFont="1" applyFill="1" applyBorder="1" applyAlignment="1">
      <alignment horizontal="right" vertical="top"/>
    </xf>
    <xf numFmtId="164" fontId="47" fillId="34" borderId="0" xfId="0" applyNumberFormat="1" applyFont="1" applyFill="1" applyBorder="1" applyAlignment="1">
      <alignment horizontal="left" vertical="top" wrapText="1"/>
    </xf>
    <xf numFmtId="49" fontId="25" fillId="34" borderId="19" xfId="0" applyNumberFormat="1" applyFont="1" applyFill="1" applyBorder="1" applyAlignment="1">
      <alignment horizontal="center" vertical="top" wrapText="1"/>
    </xf>
    <xf numFmtId="49" fontId="40" fillId="34" borderId="19" xfId="0" applyNumberFormat="1" applyFont="1" applyFill="1" applyBorder="1" applyAlignment="1">
      <alignment horizontal="center" vertical="top" wrapText="1"/>
    </xf>
    <xf numFmtId="49" fontId="25" fillId="34" borderId="19" xfId="0" applyNumberFormat="1" applyFont="1" applyFill="1" applyBorder="1" applyAlignment="1">
      <alignment horizontal="left" vertical="top" wrapText="1"/>
    </xf>
    <xf numFmtId="0" fontId="55" fillId="34" borderId="10" xfId="0" applyFont="1" applyFill="1" applyBorder="1" applyAlignment="1">
      <alignment horizontal="center" vertical="top" wrapText="1"/>
    </xf>
    <xf numFmtId="49" fontId="37" fillId="34" borderId="10" xfId="0" applyNumberFormat="1" applyFont="1" applyFill="1" applyBorder="1" applyAlignment="1">
      <alignment horizontal="center" vertical="top"/>
    </xf>
    <xf numFmtId="0" fontId="7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 vertical="top"/>
    </xf>
    <xf numFmtId="0" fontId="7" fillId="34" borderId="10" xfId="0" applyFont="1" applyFill="1" applyBorder="1" applyAlignment="1">
      <alignment horizontal="center" vertical="top"/>
    </xf>
    <xf numFmtId="0" fontId="7" fillId="34" borderId="10" xfId="0" applyFont="1" applyFill="1" applyBorder="1" applyAlignment="1">
      <alignment horizontal="right" vertical="top"/>
    </xf>
    <xf numFmtId="0" fontId="7" fillId="34" borderId="0" xfId="0" applyFont="1" applyFill="1" applyAlignment="1">
      <alignment horizontal="right" vertical="top"/>
    </xf>
    <xf numFmtId="164" fontId="48" fillId="34" borderId="0" xfId="0" applyNumberFormat="1" applyFont="1" applyFill="1" applyAlignment="1">
      <alignment horizontal="left" vertical="top"/>
    </xf>
    <xf numFmtId="0" fontId="7" fillId="34" borderId="0" xfId="0" applyFont="1" applyFill="1" applyAlignment="1">
      <alignment vertical="top"/>
    </xf>
    <xf numFmtId="0" fontId="107" fillId="34" borderId="20" xfId="0" applyFont="1" applyFill="1" applyBorder="1" applyAlignment="1">
      <alignment horizontal="center" vertical="top" wrapText="1"/>
    </xf>
    <xf numFmtId="49" fontId="109" fillId="34" borderId="15" xfId="0" applyNumberFormat="1" applyFont="1" applyFill="1" applyBorder="1" applyAlignment="1">
      <alignment horizontal="left" vertical="top" wrapText="1"/>
    </xf>
    <xf numFmtId="0" fontId="110" fillId="34" borderId="10" xfId="0" applyFont="1" applyFill="1" applyBorder="1" applyAlignment="1">
      <alignment horizontal="right" vertical="top"/>
    </xf>
    <xf numFmtId="0" fontId="110" fillId="34" borderId="0" xfId="0" applyFont="1" applyFill="1" applyAlignment="1">
      <alignment horizontal="right" vertical="top"/>
    </xf>
    <xf numFmtId="164" fontId="110" fillId="34" borderId="0" xfId="0" applyNumberFormat="1" applyFont="1" applyFill="1" applyAlignment="1">
      <alignment horizontal="left" vertical="top"/>
    </xf>
    <xf numFmtId="0" fontId="110" fillId="34" borderId="0" xfId="0" applyFont="1" applyFill="1" applyAlignment="1">
      <alignment/>
    </xf>
    <xf numFmtId="0" fontId="110" fillId="34" borderId="0" xfId="0" applyFont="1" applyFill="1" applyAlignment="1">
      <alignment vertical="top"/>
    </xf>
    <xf numFmtId="0" fontId="57" fillId="34" borderId="10" xfId="0" applyFont="1" applyFill="1" applyBorder="1" applyAlignment="1">
      <alignment horizontal="center" vertical="top" wrapText="1"/>
    </xf>
    <xf numFmtId="0" fontId="55" fillId="34" borderId="10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vertical="top" wrapText="1"/>
    </xf>
    <xf numFmtId="49" fontId="25" fillId="34" borderId="0" xfId="0" applyNumberFormat="1" applyFont="1" applyFill="1" applyBorder="1" applyAlignment="1">
      <alignment horizontal="left" vertical="top" wrapText="1"/>
    </xf>
    <xf numFmtId="16" fontId="57" fillId="34" borderId="10" xfId="0" applyNumberFormat="1" applyFont="1" applyFill="1" applyBorder="1" applyAlignment="1">
      <alignment horizontal="center" vertical="top" wrapText="1"/>
    </xf>
    <xf numFmtId="49" fontId="25" fillId="34" borderId="10" xfId="0" applyNumberFormat="1" applyFont="1" applyFill="1" applyBorder="1" applyAlignment="1">
      <alignment horizontal="left" vertical="top" wrapText="1"/>
    </xf>
    <xf numFmtId="0" fontId="15" fillId="34" borderId="19" xfId="0" applyFont="1" applyFill="1" applyBorder="1" applyAlignment="1">
      <alignment vertical="top" wrapText="1"/>
    </xf>
    <xf numFmtId="0" fontId="55" fillId="34" borderId="15" xfId="0" applyFont="1" applyFill="1" applyBorder="1" applyAlignment="1">
      <alignment horizontal="center" vertical="top" wrapText="1"/>
    </xf>
    <xf numFmtId="0" fontId="55" fillId="34" borderId="15" xfId="0" applyFont="1" applyFill="1" applyBorder="1" applyAlignment="1">
      <alignment horizontal="center" vertical="top" wrapText="1"/>
    </xf>
    <xf numFmtId="164" fontId="15" fillId="34" borderId="10" xfId="0" applyNumberFormat="1" applyFont="1" applyFill="1" applyBorder="1" applyAlignment="1">
      <alignment horizontal="center" vertical="top" wrapText="1"/>
    </xf>
    <xf numFmtId="49" fontId="5" fillId="34" borderId="0" xfId="0" applyNumberFormat="1" applyFont="1" applyFill="1" applyBorder="1" applyAlignment="1">
      <alignment horizontal="center" vertical="top" wrapText="1"/>
    </xf>
    <xf numFmtId="49" fontId="35" fillId="34" borderId="0" xfId="0" applyNumberFormat="1" applyFont="1" applyFill="1" applyBorder="1" applyAlignment="1">
      <alignment horizontal="center" vertical="top" wrapText="1"/>
    </xf>
    <xf numFmtId="49" fontId="7" fillId="34" borderId="0" xfId="0" applyNumberFormat="1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justify" vertical="top" wrapText="1"/>
    </xf>
    <xf numFmtId="0" fontId="9" fillId="34" borderId="0" xfId="0" applyFont="1" applyFill="1" applyBorder="1" applyAlignment="1">
      <alignment horizontal="center" vertical="top" wrapText="1"/>
    </xf>
    <xf numFmtId="1" fontId="24" fillId="34" borderId="0" xfId="0" applyNumberFormat="1" applyFont="1" applyFill="1" applyAlignment="1">
      <alignment horizontal="right"/>
    </xf>
    <xf numFmtId="0" fontId="0" fillId="34" borderId="0" xfId="0" applyFill="1" applyBorder="1" applyAlignment="1">
      <alignment/>
    </xf>
    <xf numFmtId="1" fontId="24" fillId="34" borderId="0" xfId="0" applyNumberFormat="1" applyFont="1" applyFill="1" applyAlignment="1">
      <alignment horizontal="left"/>
    </xf>
    <xf numFmtId="49" fontId="5" fillId="34" borderId="0" xfId="0" applyNumberFormat="1" applyFont="1" applyFill="1" applyAlignment="1">
      <alignment horizontal="center" vertical="top"/>
    </xf>
    <xf numFmtId="49" fontId="35" fillId="34" borderId="0" xfId="0" applyNumberFormat="1" applyFont="1" applyFill="1" applyAlignment="1">
      <alignment horizontal="center" vertical="top"/>
    </xf>
    <xf numFmtId="49" fontId="6" fillId="34" borderId="0" xfId="0" applyNumberFormat="1" applyFont="1" applyFill="1" applyAlignment="1">
      <alignment horizontal="left" vertical="top" wrapText="1"/>
    </xf>
    <xf numFmtId="0" fontId="6" fillId="34" borderId="0" xfId="0" applyFont="1" applyFill="1" applyAlignment="1">
      <alignment/>
    </xf>
    <xf numFmtId="0" fontId="12" fillId="34" borderId="0" xfId="0" applyFont="1" applyFill="1" applyAlignment="1">
      <alignment horizontal="right" vertical="top"/>
    </xf>
    <xf numFmtId="0" fontId="8" fillId="34" borderId="0" xfId="0" applyFont="1" applyFill="1" applyAlignment="1">
      <alignment/>
    </xf>
    <xf numFmtId="0" fontId="2" fillId="34" borderId="22" xfId="0" applyFont="1" applyFill="1" applyBorder="1" applyAlignment="1">
      <alignment horizontal="right"/>
    </xf>
    <xf numFmtId="0" fontId="24" fillId="34" borderId="0" xfId="0" applyFont="1" applyFill="1" applyAlignment="1">
      <alignment horizontal="left" vertical="top"/>
    </xf>
    <xf numFmtId="49" fontId="6" fillId="34" borderId="0" xfId="0" applyNumberFormat="1" applyFont="1" applyFill="1" applyAlignment="1">
      <alignment horizontal="center" vertical="top"/>
    </xf>
    <xf numFmtId="0" fontId="6" fillId="34" borderId="0" xfId="0" applyFont="1" applyFill="1" applyAlignment="1">
      <alignment horizontal="right"/>
    </xf>
    <xf numFmtId="164" fontId="30" fillId="34" borderId="0" xfId="0" applyNumberFormat="1" applyFont="1" applyFill="1" applyAlignment="1">
      <alignment horizontal="right"/>
    </xf>
    <xf numFmtId="0" fontId="30" fillId="34" borderId="0" xfId="0" applyFont="1" applyFill="1" applyAlignment="1">
      <alignment/>
    </xf>
    <xf numFmtId="2" fontId="30" fillId="34" borderId="0" xfId="0" applyNumberFormat="1" applyFont="1" applyFill="1" applyAlignment="1">
      <alignment horizontal="right"/>
    </xf>
    <xf numFmtId="164" fontId="52" fillId="34" borderId="0" xfId="0" applyNumberFormat="1" applyFont="1" applyFill="1" applyAlignment="1">
      <alignment/>
    </xf>
    <xf numFmtId="2" fontId="0" fillId="34" borderId="0" xfId="0" applyNumberFormat="1" applyFont="1" applyFill="1" applyAlignment="1">
      <alignment vertical="top"/>
    </xf>
    <xf numFmtId="0" fontId="111" fillId="34" borderId="0" xfId="0" applyFont="1" applyFill="1" applyAlignment="1">
      <alignment/>
    </xf>
    <xf numFmtId="164" fontId="30" fillId="34" borderId="0" xfId="0" applyNumberFormat="1" applyFont="1" applyFill="1" applyBorder="1" applyAlignment="1">
      <alignment horizontal="right"/>
    </xf>
    <xf numFmtId="0" fontId="30" fillId="34" borderId="0" xfId="0" applyFont="1" applyFill="1" applyBorder="1" applyAlignment="1">
      <alignment/>
    </xf>
    <xf numFmtId="2" fontId="30" fillId="34" borderId="0" xfId="0" applyNumberFormat="1" applyFont="1" applyFill="1" applyBorder="1" applyAlignment="1">
      <alignment horizontal="right"/>
    </xf>
    <xf numFmtId="2" fontId="0" fillId="34" borderId="0" xfId="0" applyNumberFormat="1" applyFont="1" applyFill="1" applyBorder="1" applyAlignment="1">
      <alignment vertical="top"/>
    </xf>
    <xf numFmtId="164" fontId="30" fillId="34" borderId="22" xfId="0" applyNumberFormat="1" applyFont="1" applyFill="1" applyBorder="1" applyAlignment="1">
      <alignment horizontal="right"/>
    </xf>
    <xf numFmtId="0" fontId="30" fillId="34" borderId="22" xfId="0" applyFont="1" applyFill="1" applyBorder="1" applyAlignment="1">
      <alignment/>
    </xf>
    <xf numFmtId="2" fontId="30" fillId="34" borderId="22" xfId="0" applyNumberFormat="1" applyFont="1" applyFill="1" applyBorder="1" applyAlignment="1">
      <alignment horizontal="right"/>
    </xf>
    <xf numFmtId="2" fontId="0" fillId="34" borderId="22" xfId="0" applyNumberFormat="1" applyFont="1" applyFill="1" applyBorder="1" applyAlignment="1">
      <alignment vertical="top"/>
    </xf>
    <xf numFmtId="164" fontId="33" fillId="34" borderId="0" xfId="0" applyNumberFormat="1" applyFont="1" applyFill="1" applyAlignment="1">
      <alignment horizontal="center"/>
    </xf>
    <xf numFmtId="0" fontId="33" fillId="34" borderId="0" xfId="0" applyFont="1" applyFill="1" applyAlignment="1">
      <alignment/>
    </xf>
    <xf numFmtId="2" fontId="2" fillId="34" borderId="0" xfId="0" applyNumberFormat="1" applyFont="1" applyFill="1" applyBorder="1" applyAlignment="1">
      <alignment vertical="top"/>
    </xf>
    <xf numFmtId="49" fontId="5" fillId="34" borderId="0" xfId="0" applyNumberFormat="1" applyFont="1" applyFill="1" applyAlignment="1">
      <alignment horizontal="left" vertical="top" wrapText="1"/>
    </xf>
    <xf numFmtId="0" fontId="26" fillId="34" borderId="0" xfId="0" applyFont="1" applyFill="1" applyAlignment="1">
      <alignment/>
    </xf>
    <xf numFmtId="2" fontId="33" fillId="34" borderId="0" xfId="0" applyNumberFormat="1" applyFont="1" applyFill="1" applyAlignment="1">
      <alignment horizontal="right"/>
    </xf>
    <xf numFmtId="164" fontId="51" fillId="34" borderId="0" xfId="0" applyNumberFormat="1" applyFont="1" applyFill="1" applyAlignment="1">
      <alignment/>
    </xf>
    <xf numFmtId="2" fontId="111" fillId="34" borderId="0" xfId="0" applyNumberFormat="1" applyFont="1" applyFill="1" applyAlignment="1">
      <alignment horizontal="right"/>
    </xf>
    <xf numFmtId="2" fontId="2" fillId="34" borderId="0" xfId="0" applyNumberFormat="1" applyFont="1" applyFill="1" applyAlignment="1">
      <alignment/>
    </xf>
    <xf numFmtId="49" fontId="41" fillId="34" borderId="0" xfId="0" applyNumberFormat="1" applyFont="1" applyFill="1" applyAlignment="1">
      <alignment horizontal="left" vertical="top"/>
    </xf>
    <xf numFmtId="0" fontId="45" fillId="34" borderId="0" xfId="0" applyFont="1" applyFill="1" applyAlignment="1">
      <alignment horizontal="left"/>
    </xf>
    <xf numFmtId="0" fontId="45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49" fillId="34" borderId="0" xfId="0" applyFont="1" applyFill="1" applyAlignment="1">
      <alignment vertical="top"/>
    </xf>
    <xf numFmtId="0" fontId="49" fillId="34" borderId="0" xfId="0" applyFont="1" applyFill="1" applyAlignment="1">
      <alignment horizontal="left" vertical="top"/>
    </xf>
    <xf numFmtId="49" fontId="59" fillId="34" borderId="19" xfId="0" applyNumberFormat="1" applyFont="1" applyFill="1" applyBorder="1" applyAlignment="1">
      <alignment horizontal="center" vertical="top" wrapText="1"/>
    </xf>
    <xf numFmtId="0" fontId="42" fillId="33" borderId="12" xfId="0" applyFont="1" applyFill="1" applyBorder="1" applyAlignment="1">
      <alignment horizontal="center" vertical="top" wrapText="1"/>
    </xf>
    <xf numFmtId="49" fontId="112" fillId="34" borderId="10" xfId="0" applyNumberFormat="1" applyFont="1" applyFill="1" applyBorder="1" applyAlignment="1">
      <alignment horizontal="center" vertical="top"/>
    </xf>
    <xf numFmtId="49" fontId="108" fillId="34" borderId="10" xfId="0" applyNumberFormat="1" applyFont="1" applyFill="1" applyBorder="1" applyAlignment="1">
      <alignment horizontal="center" vertical="top"/>
    </xf>
    <xf numFmtId="49" fontId="112" fillId="34" borderId="19" xfId="0" applyNumberFormat="1" applyFont="1" applyFill="1" applyBorder="1" applyAlignment="1">
      <alignment horizontal="left" vertical="top" wrapText="1"/>
    </xf>
    <xf numFmtId="0" fontId="104" fillId="34" borderId="10" xfId="0" applyFont="1" applyFill="1" applyBorder="1" applyAlignment="1">
      <alignment horizontal="left" vertical="top" wrapText="1"/>
    </xf>
    <xf numFmtId="0" fontId="104" fillId="33" borderId="10" xfId="0" applyFont="1" applyFill="1" applyBorder="1" applyAlignment="1">
      <alignment horizontal="center" vertical="top" wrapText="1"/>
    </xf>
    <xf numFmtId="0" fontId="113" fillId="34" borderId="10" xfId="0" applyFont="1" applyFill="1" applyBorder="1" applyAlignment="1">
      <alignment horizontal="left" vertical="top"/>
    </xf>
    <xf numFmtId="0" fontId="114" fillId="33" borderId="0" xfId="0" applyFont="1" applyFill="1" applyAlignment="1">
      <alignment horizontal="right" vertical="top"/>
    </xf>
    <xf numFmtId="164" fontId="113" fillId="34" borderId="0" xfId="0" applyNumberFormat="1" applyFont="1" applyFill="1" applyAlignment="1">
      <alignment horizontal="left" vertical="top"/>
    </xf>
    <xf numFmtId="0" fontId="113" fillId="34" borderId="0" xfId="0" applyFont="1" applyFill="1" applyAlignment="1">
      <alignment/>
    </xf>
    <xf numFmtId="0" fontId="113" fillId="34" borderId="0" xfId="0" applyFont="1" applyFill="1" applyAlignment="1">
      <alignment vertical="top"/>
    </xf>
    <xf numFmtId="0" fontId="115" fillId="34" borderId="10" xfId="0" applyFont="1" applyFill="1" applyBorder="1" applyAlignment="1">
      <alignment horizontal="center" vertical="top" wrapText="1"/>
    </xf>
    <xf numFmtId="49" fontId="108" fillId="34" borderId="10" xfId="0" applyNumberFormat="1" applyFont="1" applyFill="1" applyBorder="1" applyAlignment="1">
      <alignment horizontal="center" vertical="top" wrapText="1"/>
    </xf>
    <xf numFmtId="49" fontId="112" fillId="34" borderId="10" xfId="0" applyNumberFormat="1" applyFont="1" applyFill="1" applyBorder="1" applyAlignment="1">
      <alignment horizontal="left" vertical="top" wrapText="1"/>
    </xf>
    <xf numFmtId="164" fontId="104" fillId="34" borderId="10" xfId="0" applyNumberFormat="1" applyFont="1" applyFill="1" applyBorder="1" applyAlignment="1">
      <alignment horizontal="center" vertical="top" wrapText="1"/>
    </xf>
    <xf numFmtId="0" fontId="104" fillId="34" borderId="19" xfId="0" applyFont="1" applyFill="1" applyBorder="1" applyAlignment="1">
      <alignment horizontal="center" vertical="top" wrapText="1"/>
    </xf>
    <xf numFmtId="0" fontId="116" fillId="34" borderId="0" xfId="0" applyFont="1" applyFill="1" applyAlignment="1">
      <alignment horizontal="right" vertical="top"/>
    </xf>
    <xf numFmtId="0" fontId="116" fillId="34" borderId="0" xfId="0" applyFont="1" applyFill="1" applyAlignment="1">
      <alignment/>
    </xf>
    <xf numFmtId="0" fontId="116" fillId="34" borderId="0" xfId="0" applyFont="1" applyFill="1" applyAlignment="1">
      <alignment vertical="top"/>
    </xf>
    <xf numFmtId="0" fontId="104" fillId="34" borderId="19" xfId="0" applyFont="1" applyFill="1" applyBorder="1" applyAlignment="1">
      <alignment horizontal="justify" vertical="top" wrapText="1"/>
    </xf>
    <xf numFmtId="164" fontId="104" fillId="34" borderId="19" xfId="0" applyNumberFormat="1" applyFont="1" applyFill="1" applyBorder="1" applyAlignment="1">
      <alignment horizontal="center" vertical="top" wrapText="1"/>
    </xf>
    <xf numFmtId="0" fontId="104" fillId="34" borderId="15" xfId="0" applyFont="1" applyFill="1" applyBorder="1" applyAlignment="1">
      <alignment horizontal="center" vertical="top" wrapText="1"/>
    </xf>
    <xf numFmtId="0" fontId="104" fillId="34" borderId="16" xfId="0" applyFont="1" applyFill="1" applyBorder="1" applyAlignment="1">
      <alignment horizontal="center" vertical="top" wrapText="1"/>
    </xf>
    <xf numFmtId="0" fontId="105" fillId="34" borderId="15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left" vertical="top" wrapText="1"/>
    </xf>
    <xf numFmtId="0" fontId="104" fillId="0" borderId="10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left" vertical="top" wrapText="1"/>
    </xf>
    <xf numFmtId="0" fontId="104" fillId="0" borderId="10" xfId="0" applyFont="1" applyFill="1" applyBorder="1" applyAlignment="1">
      <alignment horizontal="center" vertical="top" wrapText="1"/>
    </xf>
    <xf numFmtId="49" fontId="7" fillId="0" borderId="18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25" fillId="0" borderId="18" xfId="0" applyNumberFormat="1" applyFont="1" applyFill="1" applyBorder="1" applyAlignment="1">
      <alignment horizontal="left" vertical="top" wrapText="1"/>
    </xf>
    <xf numFmtId="2" fontId="28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2" fontId="11" fillId="0" borderId="18" xfId="0" applyNumberFormat="1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2" fontId="67" fillId="34" borderId="0" xfId="0" applyNumberFormat="1" applyFont="1" applyFill="1" applyAlignment="1">
      <alignment horizontal="right"/>
    </xf>
    <xf numFmtId="2" fontId="117" fillId="34" borderId="0" xfId="0" applyNumberFormat="1" applyFont="1" applyFill="1" applyAlignment="1">
      <alignment/>
    </xf>
    <xf numFmtId="0" fontId="117" fillId="34" borderId="0" xfId="0" applyFont="1" applyFill="1" applyAlignment="1">
      <alignment horizontal="right"/>
    </xf>
    <xf numFmtId="2" fontId="24" fillId="34" borderId="0" xfId="0" applyNumberFormat="1" applyFont="1" applyFill="1" applyAlignment="1">
      <alignment horizontal="left" vertical="top"/>
    </xf>
    <xf numFmtId="164" fontId="5" fillId="34" borderId="18" xfId="0" applyNumberFormat="1" applyFont="1" applyFill="1" applyBorder="1" applyAlignment="1">
      <alignment horizontal="center" vertical="top" wrapText="1"/>
    </xf>
    <xf numFmtId="0" fontId="107" fillId="34" borderId="0" xfId="0" applyFont="1" applyFill="1" applyBorder="1" applyAlignment="1">
      <alignment horizontal="right" vertical="top"/>
    </xf>
    <xf numFmtId="164" fontId="5" fillId="0" borderId="10" xfId="0" applyNumberFormat="1" applyFont="1" applyBorder="1" applyAlignment="1">
      <alignment horizontal="center" vertical="top"/>
    </xf>
    <xf numFmtId="164" fontId="111" fillId="34" borderId="0" xfId="0" applyNumberFormat="1" applyFont="1" applyFill="1" applyAlignment="1">
      <alignment horizontal="left"/>
    </xf>
    <xf numFmtId="0" fontId="0" fillId="34" borderId="22" xfId="0" applyFont="1" applyFill="1" applyBorder="1" applyAlignment="1">
      <alignment/>
    </xf>
    <xf numFmtId="2" fontId="0" fillId="34" borderId="0" xfId="0" applyNumberFormat="1" applyFont="1" applyFill="1" applyAlignment="1">
      <alignment/>
    </xf>
    <xf numFmtId="2" fontId="0" fillId="34" borderId="22" xfId="0" applyNumberFormat="1" applyFont="1" applyFill="1" applyBorder="1" applyAlignment="1">
      <alignment/>
    </xf>
    <xf numFmtId="0" fontId="69" fillId="33" borderId="10" xfId="0" applyFont="1" applyFill="1" applyBorder="1" applyAlignment="1">
      <alignment horizontal="center" vertical="top" wrapText="1"/>
    </xf>
    <xf numFmtId="0" fontId="62" fillId="33" borderId="16" xfId="0" applyFont="1" applyFill="1" applyBorder="1" applyAlignment="1">
      <alignment horizontal="left" vertical="top"/>
    </xf>
    <xf numFmtId="0" fontId="113" fillId="34" borderId="10" xfId="0" applyFont="1" applyFill="1" applyBorder="1" applyAlignment="1">
      <alignment/>
    </xf>
    <xf numFmtId="0" fontId="26" fillId="34" borderId="10" xfId="0" applyFont="1" applyFill="1" applyBorder="1" applyAlignment="1">
      <alignment horizontal="right" vertical="top"/>
    </xf>
    <xf numFmtId="0" fontId="26" fillId="34" borderId="10" xfId="0" applyFont="1" applyFill="1" applyBorder="1" applyAlignment="1">
      <alignment horizontal="left" vertical="top"/>
    </xf>
    <xf numFmtId="0" fontId="63" fillId="34" borderId="10" xfId="0" applyFont="1" applyFill="1" applyBorder="1" applyAlignment="1">
      <alignment horizontal="left" vertical="top"/>
    </xf>
    <xf numFmtId="0" fontId="118" fillId="34" borderId="10" xfId="0" applyFont="1" applyFill="1" applyBorder="1" applyAlignment="1">
      <alignment horizontal="left" vertical="top"/>
    </xf>
    <xf numFmtId="0" fontId="58" fillId="34" borderId="10" xfId="0" applyFont="1" applyFill="1" applyBorder="1" applyAlignment="1">
      <alignment horizontal="left" vertical="top"/>
    </xf>
    <xf numFmtId="0" fontId="7" fillId="34" borderId="10" xfId="0" applyFont="1" applyFill="1" applyBorder="1" applyAlignment="1">
      <alignment horizontal="left" vertical="top"/>
    </xf>
    <xf numFmtId="0" fontId="23" fillId="34" borderId="17" xfId="0" applyFont="1" applyFill="1" applyBorder="1" applyAlignment="1">
      <alignment horizontal="right" vertical="top"/>
    </xf>
    <xf numFmtId="0" fontId="62" fillId="34" borderId="12" xfId="0" applyFont="1" applyFill="1" applyBorder="1" applyAlignment="1">
      <alignment horizontal="left" vertical="top"/>
    </xf>
    <xf numFmtId="0" fontId="62" fillId="34" borderId="19" xfId="0" applyFont="1" applyFill="1" applyBorder="1" applyAlignment="1">
      <alignment horizontal="left" vertical="top"/>
    </xf>
    <xf numFmtId="0" fontId="50" fillId="34" borderId="10" xfId="0" applyFont="1" applyFill="1" applyBorder="1" applyAlignment="1">
      <alignment vertical="top"/>
    </xf>
    <xf numFmtId="0" fontId="26" fillId="34" borderId="10" xfId="0" applyFont="1" applyFill="1" applyBorder="1" applyAlignment="1">
      <alignment horizontal="left" vertical="top"/>
    </xf>
    <xf numFmtId="0" fontId="10" fillId="34" borderId="18" xfId="0" applyFont="1" applyFill="1" applyBorder="1" applyAlignment="1">
      <alignment horizontal="center" vertical="top" wrapText="1"/>
    </xf>
    <xf numFmtId="0" fontId="21" fillId="34" borderId="21" xfId="0" applyFont="1" applyFill="1" applyBorder="1" applyAlignment="1">
      <alignment horizontal="justify" vertical="top" wrapText="1"/>
    </xf>
    <xf numFmtId="0" fontId="21" fillId="34" borderId="0" xfId="0" applyFont="1" applyFill="1" applyBorder="1" applyAlignment="1">
      <alignment horizontal="justify" vertical="top" wrapText="1"/>
    </xf>
    <xf numFmtId="0" fontId="21" fillId="34" borderId="0" xfId="0" applyFont="1" applyFill="1" applyBorder="1" applyAlignment="1">
      <alignment horizontal="center" vertical="top" wrapText="1"/>
    </xf>
    <xf numFmtId="0" fontId="20" fillId="34" borderId="0" xfId="0" applyFont="1" applyFill="1" applyBorder="1" applyAlignment="1">
      <alignment horizontal="center" vertical="top" wrapText="1"/>
    </xf>
    <xf numFmtId="164" fontId="5" fillId="0" borderId="18" xfId="0" applyNumberFormat="1" applyFont="1" applyBorder="1" applyAlignment="1">
      <alignment horizontal="center" vertical="top"/>
    </xf>
    <xf numFmtId="0" fontId="11" fillId="33" borderId="18" xfId="0" applyFont="1" applyFill="1" applyBorder="1" applyAlignment="1">
      <alignment horizontal="center" vertical="top" wrapText="1"/>
    </xf>
    <xf numFmtId="164" fontId="21" fillId="34" borderId="0" xfId="0" applyNumberFormat="1" applyFont="1" applyFill="1" applyBorder="1" applyAlignment="1">
      <alignment horizontal="center" vertical="top" wrapText="1"/>
    </xf>
    <xf numFmtId="0" fontId="22" fillId="34" borderId="14" xfId="0" applyFont="1" applyFill="1" applyBorder="1" applyAlignment="1">
      <alignment horizontal="right" vertical="top"/>
    </xf>
    <xf numFmtId="0" fontId="0" fillId="34" borderId="18" xfId="0" applyFont="1" applyFill="1" applyBorder="1" applyAlignment="1">
      <alignment horizontal="right" vertical="top"/>
    </xf>
    <xf numFmtId="0" fontId="65" fillId="34" borderId="10" xfId="0" applyFont="1" applyFill="1" applyBorder="1" applyAlignment="1">
      <alignment horizontal="left" vertical="top"/>
    </xf>
    <xf numFmtId="0" fontId="15" fillId="34" borderId="0" xfId="0" applyFont="1" applyFill="1" applyBorder="1" applyAlignment="1">
      <alignment horizontal="center" vertical="top" wrapText="1"/>
    </xf>
    <xf numFmtId="0" fontId="15" fillId="34" borderId="13" xfId="0" applyFont="1" applyFill="1" applyBorder="1" applyAlignment="1">
      <alignment horizontal="center" vertical="top" wrapText="1"/>
    </xf>
    <xf numFmtId="0" fontId="23" fillId="34" borderId="14" xfId="0" applyFont="1" applyFill="1" applyBorder="1" applyAlignment="1">
      <alignment horizontal="right" vertical="top"/>
    </xf>
    <xf numFmtId="0" fontId="106" fillId="0" borderId="0" xfId="0" applyFont="1" applyFill="1" applyBorder="1" applyAlignment="1">
      <alignment horizontal="center" vertical="top" wrapText="1"/>
    </xf>
    <xf numFmtId="164" fontId="15" fillId="0" borderId="13" xfId="0" applyNumberFormat="1" applyFont="1" applyFill="1" applyBorder="1" applyAlignment="1">
      <alignment horizontal="center" vertical="top" wrapText="1"/>
    </xf>
    <xf numFmtId="0" fontId="58" fillId="34" borderId="18" xfId="0" applyFont="1" applyFill="1" applyBorder="1" applyAlignment="1">
      <alignment horizontal="right" vertical="top"/>
    </xf>
    <xf numFmtId="0" fontId="13" fillId="34" borderId="10" xfId="0" applyFont="1" applyFill="1" applyBorder="1" applyAlignment="1">
      <alignment horizontal="center" vertical="top" wrapText="1"/>
    </xf>
    <xf numFmtId="164" fontId="15" fillId="34" borderId="10" xfId="0" applyNumberFormat="1" applyFont="1" applyFill="1" applyBorder="1" applyAlignment="1">
      <alignment horizontal="center" vertical="top" wrapText="1"/>
    </xf>
    <xf numFmtId="0" fontId="62" fillId="34" borderId="10" xfId="0" applyFont="1" applyFill="1" applyBorder="1" applyAlignment="1">
      <alignment horizontal="left" vertical="top"/>
    </xf>
    <xf numFmtId="0" fontId="64" fillId="33" borderId="10" xfId="0" applyFont="1" applyFill="1" applyBorder="1" applyAlignment="1">
      <alignment horizontal="left" vertical="top"/>
    </xf>
    <xf numFmtId="0" fontId="64" fillId="34" borderId="10" xfId="0" applyFont="1" applyFill="1" applyBorder="1" applyAlignment="1">
      <alignment horizontal="left" vertical="top"/>
    </xf>
    <xf numFmtId="0" fontId="110" fillId="34" borderId="10" xfId="0" applyFont="1" applyFill="1" applyBorder="1" applyAlignment="1">
      <alignment horizontal="left" vertical="top"/>
    </xf>
    <xf numFmtId="164" fontId="117" fillId="34" borderId="0" xfId="0" applyNumberFormat="1" applyFont="1" applyFill="1" applyAlignment="1">
      <alignment/>
    </xf>
    <xf numFmtId="0" fontId="104" fillId="34" borderId="18" xfId="0" applyFont="1" applyFill="1" applyBorder="1" applyAlignment="1">
      <alignment horizontal="center" vertical="top" wrapText="1"/>
    </xf>
    <xf numFmtId="1" fontId="68" fillId="34" borderId="0" xfId="0" applyNumberFormat="1" applyFont="1" applyFill="1" applyAlignment="1">
      <alignment horizontal="center"/>
    </xf>
    <xf numFmtId="2" fontId="113" fillId="34" borderId="0" xfId="0" applyNumberFormat="1" applyFont="1" applyFill="1" applyAlignment="1">
      <alignment vertical="top"/>
    </xf>
    <xf numFmtId="49" fontId="7" fillId="34" borderId="19" xfId="0" applyNumberFormat="1" applyFont="1" applyFill="1" applyBorder="1" applyAlignment="1">
      <alignment horizontal="left" vertical="top" wrapText="1"/>
    </xf>
    <xf numFmtId="0" fontId="0" fillId="34" borderId="18" xfId="0" applyFill="1" applyBorder="1" applyAlignment="1">
      <alignment horizontal="left" vertical="top" wrapText="1"/>
    </xf>
    <xf numFmtId="0" fontId="7" fillId="34" borderId="19" xfId="0" applyFont="1" applyFill="1" applyBorder="1" applyAlignment="1">
      <alignment horizontal="left" vertical="top" wrapText="1"/>
    </xf>
    <xf numFmtId="49" fontId="112" fillId="34" borderId="19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6"/>
  <sheetViews>
    <sheetView tabSelected="1" view="pageBreakPreview" zoomScale="96" zoomScaleNormal="78" zoomScaleSheetLayoutView="96" workbookViewId="0" topLeftCell="A109">
      <selection activeCell="D117" sqref="D117"/>
    </sheetView>
  </sheetViews>
  <sheetFormatPr defaultColWidth="9.140625" defaultRowHeight="12.75"/>
  <cols>
    <col min="1" max="1" width="4.57421875" style="8" customWidth="1"/>
    <col min="2" max="2" width="4.7109375" style="40" customWidth="1"/>
    <col min="3" max="3" width="21.28125" style="3" customWidth="1"/>
    <col min="4" max="4" width="40.140625" style="1" customWidth="1"/>
    <col min="5" max="5" width="10.140625" style="5" customWidth="1"/>
    <col min="6" max="6" width="12.28125" style="9" customWidth="1"/>
    <col min="7" max="7" width="11.140625" style="9" customWidth="1"/>
    <col min="8" max="8" width="15.140625" style="13" customWidth="1"/>
    <col min="9" max="9" width="12.57421875" style="9" customWidth="1"/>
    <col min="10" max="10" width="12.00390625" style="10" hidden="1" customWidth="1"/>
    <col min="11" max="11" width="9.140625" style="62" customWidth="1"/>
    <col min="12" max="12" width="10.28125" style="10" customWidth="1"/>
    <col min="13" max="13" width="8.00390625" style="33" customWidth="1"/>
    <col min="14" max="14" width="9.140625" style="36" customWidth="1"/>
    <col min="15" max="15" width="8.28125" style="24" customWidth="1"/>
    <col min="16" max="16" width="10.421875" style="0" customWidth="1"/>
    <col min="17" max="17" width="6.7109375" style="24" customWidth="1"/>
    <col min="18" max="22" width="9.140625" style="24" customWidth="1"/>
  </cols>
  <sheetData>
    <row r="1" spans="5:10" ht="18.75">
      <c r="E1" s="64" t="s">
        <v>182</v>
      </c>
      <c r="J1" s="14"/>
    </row>
    <row r="2" ht="18.75">
      <c r="E2" s="64" t="s">
        <v>248</v>
      </c>
    </row>
    <row r="3" spans="1:22" s="36" customFormat="1" ht="18.75">
      <c r="A3" s="8"/>
      <c r="B3" s="40"/>
      <c r="C3" s="3"/>
      <c r="D3" s="1"/>
      <c r="E3" s="6" t="s">
        <v>368</v>
      </c>
      <c r="F3" s="9"/>
      <c r="G3" s="9"/>
      <c r="H3" s="13"/>
      <c r="I3" s="9"/>
      <c r="J3" s="65"/>
      <c r="K3" s="62"/>
      <c r="L3" s="65"/>
      <c r="M3" s="33"/>
      <c r="O3" s="66"/>
      <c r="Q3" s="66"/>
      <c r="R3" s="66"/>
      <c r="S3" s="66"/>
      <c r="T3" s="66"/>
      <c r="U3" s="66"/>
      <c r="V3" s="66"/>
    </row>
    <row r="4" spans="1:22" s="36" customFormat="1" ht="18.75">
      <c r="A4" s="8"/>
      <c r="B4" s="40"/>
      <c r="C4" s="3"/>
      <c r="D4" s="1"/>
      <c r="E4" s="6" t="s">
        <v>53</v>
      </c>
      <c r="F4" s="9"/>
      <c r="G4" s="9"/>
      <c r="H4" s="13"/>
      <c r="I4" s="9"/>
      <c r="J4" s="65"/>
      <c r="K4" s="62"/>
      <c r="L4" s="65"/>
      <c r="M4" s="33"/>
      <c r="O4" s="66"/>
      <c r="Q4" s="66"/>
      <c r="R4" s="66"/>
      <c r="S4" s="66"/>
      <c r="T4" s="66"/>
      <c r="U4" s="66"/>
      <c r="V4" s="66"/>
    </row>
    <row r="5" ht="18.75" customHeight="1">
      <c r="E5" s="7" t="s">
        <v>52</v>
      </c>
    </row>
    <row r="6" ht="12" customHeight="1">
      <c r="E6" s="4"/>
    </row>
    <row r="7" spans="1:22" s="53" customFormat="1" ht="128.25" customHeight="1">
      <c r="A7" s="47" t="s">
        <v>17</v>
      </c>
      <c r="B7" s="48" t="s">
        <v>18</v>
      </c>
      <c r="C7" s="49" t="s">
        <v>19</v>
      </c>
      <c r="D7" s="50" t="s">
        <v>22</v>
      </c>
      <c r="E7" s="50" t="s">
        <v>23</v>
      </c>
      <c r="F7" s="50" t="s">
        <v>24</v>
      </c>
      <c r="G7" s="51" t="s">
        <v>14</v>
      </c>
      <c r="H7" s="50" t="s">
        <v>1</v>
      </c>
      <c r="I7" s="317" t="s">
        <v>223</v>
      </c>
      <c r="J7" s="61" t="s">
        <v>186</v>
      </c>
      <c r="K7" s="365" t="s">
        <v>355</v>
      </c>
      <c r="L7" s="52"/>
      <c r="M7" s="35"/>
      <c r="O7" s="54"/>
      <c r="Q7" s="54"/>
      <c r="R7" s="54"/>
      <c r="S7" s="54"/>
      <c r="T7" s="54"/>
      <c r="U7" s="54"/>
      <c r="V7" s="54"/>
    </row>
    <row r="8" spans="1:22" s="22" customFormat="1" ht="18.75" customHeight="1">
      <c r="A8" s="55" t="s">
        <v>20</v>
      </c>
      <c r="B8" s="56"/>
      <c r="C8" s="57" t="s">
        <v>21</v>
      </c>
      <c r="D8" s="58"/>
      <c r="E8" s="59"/>
      <c r="F8" s="59"/>
      <c r="G8" s="59"/>
      <c r="H8" s="59"/>
      <c r="I8" s="59"/>
      <c r="J8" s="23"/>
      <c r="K8" s="366"/>
      <c r="L8" s="23"/>
      <c r="M8" s="35"/>
      <c r="N8" s="37"/>
      <c r="O8" s="25"/>
      <c r="Q8" s="25"/>
      <c r="R8" s="25"/>
      <c r="S8" s="25"/>
      <c r="T8" s="25"/>
      <c r="U8" s="25"/>
      <c r="V8" s="25"/>
    </row>
    <row r="9" spans="1:21" s="326" customFormat="1" ht="94.5" customHeight="1">
      <c r="A9" s="318"/>
      <c r="B9" s="319" t="s">
        <v>27</v>
      </c>
      <c r="C9" s="320" t="s">
        <v>68</v>
      </c>
      <c r="D9" s="342" t="s">
        <v>300</v>
      </c>
      <c r="E9" s="166" t="s">
        <v>183</v>
      </c>
      <c r="F9" s="186">
        <v>2468</v>
      </c>
      <c r="G9" s="322" t="s">
        <v>3</v>
      </c>
      <c r="H9" s="322" t="s">
        <v>15</v>
      </c>
      <c r="I9" s="322" t="s">
        <v>224</v>
      </c>
      <c r="J9" s="323"/>
      <c r="K9" s="367"/>
      <c r="L9" s="324"/>
      <c r="N9" s="327"/>
      <c r="P9" s="327"/>
      <c r="Q9" s="327"/>
      <c r="R9" s="327"/>
      <c r="S9" s="327"/>
      <c r="T9" s="327"/>
      <c r="U9" s="327"/>
    </row>
    <row r="10" spans="1:21" s="102" customFormat="1" ht="161.25" customHeight="1">
      <c r="A10" s="129"/>
      <c r="B10" s="137" t="s">
        <v>220</v>
      </c>
      <c r="C10" s="221" t="s">
        <v>69</v>
      </c>
      <c r="D10" s="222" t="s">
        <v>267</v>
      </c>
      <c r="E10" s="125" t="s">
        <v>108</v>
      </c>
      <c r="F10" s="213">
        <v>4724</v>
      </c>
      <c r="G10" s="223" t="s">
        <v>3</v>
      </c>
      <c r="H10" s="112" t="s">
        <v>2</v>
      </c>
      <c r="I10" s="112" t="s">
        <v>301</v>
      </c>
      <c r="J10" s="187"/>
      <c r="K10" s="188"/>
      <c r="L10" s="224"/>
      <c r="M10" s="100"/>
      <c r="N10" s="101"/>
      <c r="P10" s="101"/>
      <c r="Q10" s="101"/>
      <c r="R10" s="101"/>
      <c r="S10" s="101"/>
      <c r="T10" s="101"/>
      <c r="U10" s="101"/>
    </row>
    <row r="11" spans="1:21" s="102" customFormat="1" ht="71.25" customHeight="1">
      <c r="A11" s="129"/>
      <c r="B11" s="137"/>
      <c r="C11" s="352"/>
      <c r="D11" s="177" t="s">
        <v>268</v>
      </c>
      <c r="E11" s="125" t="s">
        <v>269</v>
      </c>
      <c r="F11" s="403">
        <v>5022</v>
      </c>
      <c r="G11" s="20" t="s">
        <v>3</v>
      </c>
      <c r="H11" s="20" t="s">
        <v>15</v>
      </c>
      <c r="I11" s="20" t="s">
        <v>301</v>
      </c>
      <c r="J11" s="187"/>
      <c r="K11" s="368"/>
      <c r="L11" s="75"/>
      <c r="M11" s="100"/>
      <c r="N11" s="101"/>
      <c r="P11" s="101"/>
      <c r="Q11" s="101"/>
      <c r="R11" s="101"/>
      <c r="S11" s="101"/>
      <c r="T11" s="101"/>
      <c r="U11" s="101"/>
    </row>
    <row r="12" spans="1:22" s="102" customFormat="1" ht="150" customHeight="1">
      <c r="A12" s="132"/>
      <c r="B12" s="137" t="s">
        <v>28</v>
      </c>
      <c r="C12" s="123" t="s">
        <v>70</v>
      </c>
      <c r="D12" s="131" t="s">
        <v>212</v>
      </c>
      <c r="E12" s="138" t="s">
        <v>29</v>
      </c>
      <c r="F12" s="112">
        <v>600</v>
      </c>
      <c r="G12" s="112" t="s">
        <v>7</v>
      </c>
      <c r="H12" s="112" t="s">
        <v>213</v>
      </c>
      <c r="I12" s="112" t="s">
        <v>225</v>
      </c>
      <c r="J12" s="120"/>
      <c r="K12" s="369"/>
      <c r="L12" s="128"/>
      <c r="M12" s="75"/>
      <c r="N12" s="100"/>
      <c r="O12" s="101"/>
      <c r="Q12" s="101"/>
      <c r="R12" s="101"/>
      <c r="S12" s="101"/>
      <c r="T12" s="101"/>
      <c r="U12" s="101"/>
      <c r="V12" s="101"/>
    </row>
    <row r="13" spans="1:22" s="102" customFormat="1" ht="91.5" customHeight="1">
      <c r="A13" s="152"/>
      <c r="B13" s="153" t="s">
        <v>31</v>
      </c>
      <c r="C13" s="406" t="s">
        <v>71</v>
      </c>
      <c r="D13" s="131" t="s">
        <v>109</v>
      </c>
      <c r="E13" s="155" t="s">
        <v>110</v>
      </c>
      <c r="F13" s="230">
        <v>973</v>
      </c>
      <c r="G13" s="112" t="s">
        <v>179</v>
      </c>
      <c r="H13" s="112" t="s">
        <v>8</v>
      </c>
      <c r="I13" s="156" t="s">
        <v>291</v>
      </c>
      <c r="J13" s="120"/>
      <c r="K13" s="369"/>
      <c r="L13" s="128"/>
      <c r="M13" s="75"/>
      <c r="N13" s="100"/>
      <c r="O13" s="101"/>
      <c r="Q13" s="101"/>
      <c r="R13" s="101"/>
      <c r="S13" s="101"/>
      <c r="T13" s="101"/>
      <c r="U13" s="101"/>
      <c r="V13" s="101"/>
    </row>
    <row r="14" spans="1:22" s="102" customFormat="1" ht="92.25" customHeight="1">
      <c r="A14" s="129"/>
      <c r="B14" s="137" t="s">
        <v>187</v>
      </c>
      <c r="C14" s="407"/>
      <c r="D14" s="131" t="s">
        <v>293</v>
      </c>
      <c r="E14" s="155" t="s">
        <v>111</v>
      </c>
      <c r="F14" s="112">
        <v>938</v>
      </c>
      <c r="G14" s="112" t="s">
        <v>4</v>
      </c>
      <c r="H14" s="112" t="s">
        <v>8</v>
      </c>
      <c r="I14" s="156" t="s">
        <v>292</v>
      </c>
      <c r="J14" s="157"/>
      <c r="K14" s="369"/>
      <c r="L14" s="128"/>
      <c r="M14" s="75"/>
      <c r="N14" s="100"/>
      <c r="O14" s="101"/>
      <c r="Q14" s="101"/>
      <c r="R14" s="101"/>
      <c r="S14" s="101"/>
      <c r="T14" s="101"/>
      <c r="U14" s="101"/>
      <c r="V14" s="101"/>
    </row>
    <row r="15" spans="1:22" s="102" customFormat="1" ht="90" customHeight="1">
      <c r="A15" s="132"/>
      <c r="B15" s="137" t="s">
        <v>33</v>
      </c>
      <c r="C15" s="123" t="s">
        <v>72</v>
      </c>
      <c r="D15" s="229" t="s">
        <v>95</v>
      </c>
      <c r="E15" s="166" t="s">
        <v>152</v>
      </c>
      <c r="F15" s="230">
        <v>198</v>
      </c>
      <c r="G15" s="112" t="s">
        <v>330</v>
      </c>
      <c r="H15" s="112" t="s">
        <v>30</v>
      </c>
      <c r="I15" s="231" t="s">
        <v>245</v>
      </c>
      <c r="J15" s="232"/>
      <c r="K15" s="369"/>
      <c r="L15" s="128"/>
      <c r="M15" s="75"/>
      <c r="N15" s="100"/>
      <c r="O15" s="101"/>
      <c r="Q15" s="101"/>
      <c r="R15" s="101"/>
      <c r="S15" s="101"/>
      <c r="T15" s="101"/>
      <c r="U15" s="101"/>
      <c r="V15" s="101"/>
    </row>
    <row r="16" spans="1:22" s="102" customFormat="1" ht="90.75" customHeight="1">
      <c r="A16" s="152"/>
      <c r="B16" s="137" t="s">
        <v>33</v>
      </c>
      <c r="C16" s="154"/>
      <c r="D16" s="229" t="s">
        <v>96</v>
      </c>
      <c r="E16" s="166" t="s">
        <v>153</v>
      </c>
      <c r="F16" s="230">
        <v>608</v>
      </c>
      <c r="G16" s="112" t="s">
        <v>329</v>
      </c>
      <c r="H16" s="112" t="s">
        <v>30</v>
      </c>
      <c r="I16" s="112" t="s">
        <v>246</v>
      </c>
      <c r="J16" s="232"/>
      <c r="K16" s="369"/>
      <c r="L16" s="128"/>
      <c r="M16" s="75"/>
      <c r="N16" s="100"/>
      <c r="O16" s="101"/>
      <c r="Q16" s="101"/>
      <c r="R16" s="101"/>
      <c r="S16" s="101"/>
      <c r="T16" s="101"/>
      <c r="U16" s="101"/>
      <c r="V16" s="101"/>
    </row>
    <row r="17" spans="1:22" s="102" customFormat="1" ht="99.75" customHeight="1">
      <c r="A17" s="129"/>
      <c r="B17" s="137" t="s">
        <v>32</v>
      </c>
      <c r="C17" s="130"/>
      <c r="D17" s="233" t="s">
        <v>172</v>
      </c>
      <c r="E17" s="234" t="s">
        <v>228</v>
      </c>
      <c r="F17" s="230">
        <f>121.7*30</f>
        <v>3651</v>
      </c>
      <c r="G17" s="112" t="s">
        <v>7</v>
      </c>
      <c r="H17" s="220" t="s">
        <v>173</v>
      </c>
      <c r="I17" s="112" t="s">
        <v>226</v>
      </c>
      <c r="J17" s="232"/>
      <c r="K17" s="369"/>
      <c r="L17" s="128"/>
      <c r="M17" s="75"/>
      <c r="N17" s="100"/>
      <c r="O17" s="101"/>
      <c r="Q17" s="101"/>
      <c r="R17" s="101"/>
      <c r="S17" s="101"/>
      <c r="T17" s="101"/>
      <c r="U17" s="101"/>
      <c r="V17" s="101"/>
    </row>
    <row r="18" spans="1:22" s="102" customFormat="1" ht="81.75" customHeight="1">
      <c r="A18" s="129"/>
      <c r="B18" s="137"/>
      <c r="C18" s="130"/>
      <c r="D18" s="233" t="s">
        <v>174</v>
      </c>
      <c r="E18" s="234" t="s">
        <v>217</v>
      </c>
      <c r="F18" s="230">
        <v>600</v>
      </c>
      <c r="G18" s="112" t="s">
        <v>11</v>
      </c>
      <c r="H18" s="220" t="s">
        <v>98</v>
      </c>
      <c r="I18" s="112" t="s">
        <v>227</v>
      </c>
      <c r="J18" s="232"/>
      <c r="K18" s="369"/>
      <c r="L18" s="128"/>
      <c r="M18" s="75"/>
      <c r="N18" s="100"/>
      <c r="O18" s="101"/>
      <c r="Q18" s="101"/>
      <c r="R18" s="101"/>
      <c r="S18" s="101"/>
      <c r="T18" s="101"/>
      <c r="U18" s="101"/>
      <c r="V18" s="101"/>
    </row>
    <row r="19" spans="1:22" s="89" customFormat="1" ht="18.75" customHeight="1">
      <c r="A19" s="132"/>
      <c r="B19" s="235"/>
      <c r="C19" s="123"/>
      <c r="D19" s="148" t="s">
        <v>73</v>
      </c>
      <c r="E19" s="236"/>
      <c r="F19" s="139">
        <f>SUM(F9:F18)</f>
        <v>19782</v>
      </c>
      <c r="G19" s="139"/>
      <c r="H19" s="139"/>
      <c r="I19" s="139"/>
      <c r="J19" s="237"/>
      <c r="K19" s="370"/>
      <c r="L19" s="238"/>
      <c r="M19" s="239"/>
      <c r="O19" s="90"/>
      <c r="Q19" s="90"/>
      <c r="R19" s="90"/>
      <c r="S19" s="90"/>
      <c r="T19" s="90"/>
      <c r="U19" s="90"/>
      <c r="V19" s="90"/>
    </row>
    <row r="20" spans="1:22" s="78" customFormat="1" ht="21.75" customHeight="1">
      <c r="A20" s="67" t="s">
        <v>74</v>
      </c>
      <c r="B20" s="68"/>
      <c r="C20" s="69" t="s">
        <v>0</v>
      </c>
      <c r="D20" s="70"/>
      <c r="E20" s="71"/>
      <c r="F20" s="72"/>
      <c r="G20" s="72"/>
      <c r="H20" s="72"/>
      <c r="I20" s="72"/>
      <c r="J20" s="374"/>
      <c r="K20" s="375"/>
      <c r="L20" s="74"/>
      <c r="M20" s="75"/>
      <c r="N20" s="76"/>
      <c r="O20" s="77"/>
      <c r="Q20" s="77"/>
      <c r="R20" s="77"/>
      <c r="S20" s="77"/>
      <c r="T20" s="77"/>
      <c r="U20" s="77"/>
      <c r="V20" s="77"/>
    </row>
    <row r="21" spans="1:22" s="102" customFormat="1" ht="99" customHeight="1">
      <c r="A21" s="121"/>
      <c r="B21" s="134" t="s">
        <v>27</v>
      </c>
      <c r="C21" s="345" t="s">
        <v>307</v>
      </c>
      <c r="D21" s="350" t="s">
        <v>369</v>
      </c>
      <c r="E21" s="351" t="s">
        <v>150</v>
      </c>
      <c r="F21" s="127">
        <v>1987.5</v>
      </c>
      <c r="G21" s="127" t="s">
        <v>3</v>
      </c>
      <c r="H21" s="127" t="s">
        <v>15</v>
      </c>
      <c r="I21" s="127" t="s">
        <v>229</v>
      </c>
      <c r="J21" s="188"/>
      <c r="K21" s="188"/>
      <c r="L21" s="189"/>
      <c r="M21" s="75"/>
      <c r="N21" s="100"/>
      <c r="O21" s="101"/>
      <c r="Q21" s="101"/>
      <c r="R21" s="101"/>
      <c r="S21" s="101"/>
      <c r="T21" s="101"/>
      <c r="U21" s="101"/>
      <c r="V21" s="101"/>
    </row>
    <row r="22" spans="1:22" s="28" customFormat="1" ht="90" customHeight="1">
      <c r="A22" s="21"/>
      <c r="B22" s="137" t="s">
        <v>35</v>
      </c>
      <c r="C22" s="408" t="s">
        <v>102</v>
      </c>
      <c r="D22" s="131" t="s">
        <v>103</v>
      </c>
      <c r="E22" s="155" t="s">
        <v>115</v>
      </c>
      <c r="F22" s="112">
        <v>192</v>
      </c>
      <c r="G22" s="112" t="s">
        <v>66</v>
      </c>
      <c r="H22" s="112" t="s">
        <v>213</v>
      </c>
      <c r="I22" s="156" t="s">
        <v>234</v>
      </c>
      <c r="J22" s="120"/>
      <c r="K22" s="369"/>
      <c r="L22" s="26"/>
      <c r="M22" s="35"/>
      <c r="N22" s="32"/>
      <c r="O22" s="27"/>
      <c r="Q22" s="27"/>
      <c r="R22" s="27"/>
      <c r="S22" s="27"/>
      <c r="T22" s="27"/>
      <c r="U22" s="27"/>
      <c r="V22" s="27"/>
    </row>
    <row r="23" spans="1:22" s="102" customFormat="1" ht="69" customHeight="1">
      <c r="A23" s="129"/>
      <c r="B23" s="137" t="s">
        <v>279</v>
      </c>
      <c r="C23" s="407"/>
      <c r="D23" s="131" t="s">
        <v>112</v>
      </c>
      <c r="E23" s="155" t="s">
        <v>116</v>
      </c>
      <c r="F23" s="112">
        <v>800</v>
      </c>
      <c r="G23" s="112" t="s">
        <v>7</v>
      </c>
      <c r="H23" s="112" t="s">
        <v>213</v>
      </c>
      <c r="I23" s="112" t="s">
        <v>243</v>
      </c>
      <c r="J23" s="120"/>
      <c r="K23" s="369"/>
      <c r="L23" s="128"/>
      <c r="M23" s="75"/>
      <c r="N23" s="100"/>
      <c r="O23" s="101"/>
      <c r="Q23" s="101"/>
      <c r="R23" s="101"/>
      <c r="S23" s="101"/>
      <c r="T23" s="101"/>
      <c r="U23" s="101"/>
      <c r="V23" s="101"/>
    </row>
    <row r="24" spans="1:22" s="102" customFormat="1" ht="90" customHeight="1">
      <c r="A24" s="129"/>
      <c r="B24" s="137" t="s">
        <v>188</v>
      </c>
      <c r="C24" s="130"/>
      <c r="D24" s="131" t="s">
        <v>113</v>
      </c>
      <c r="E24" s="155" t="s">
        <v>117</v>
      </c>
      <c r="F24" s="112">
        <v>994.5</v>
      </c>
      <c r="G24" s="112" t="s">
        <v>214</v>
      </c>
      <c r="H24" s="112" t="s">
        <v>9</v>
      </c>
      <c r="I24" s="159" t="s">
        <v>235</v>
      </c>
      <c r="J24" s="120"/>
      <c r="K24" s="369"/>
      <c r="L24" s="128"/>
      <c r="M24" s="75"/>
      <c r="N24" s="100"/>
      <c r="O24" s="101"/>
      <c r="Q24" s="101"/>
      <c r="R24" s="101"/>
      <c r="S24" s="101"/>
      <c r="T24" s="101"/>
      <c r="U24" s="101"/>
      <c r="V24" s="101"/>
    </row>
    <row r="25" spans="1:22" s="102" customFormat="1" ht="93" customHeight="1">
      <c r="A25" s="160"/>
      <c r="B25" s="137" t="s">
        <v>187</v>
      </c>
      <c r="C25" s="161"/>
      <c r="D25" s="162" t="s">
        <v>114</v>
      </c>
      <c r="E25" s="155" t="s">
        <v>118</v>
      </c>
      <c r="F25" s="158">
        <v>854</v>
      </c>
      <c r="G25" s="158" t="s">
        <v>67</v>
      </c>
      <c r="H25" s="158" t="s">
        <v>9</v>
      </c>
      <c r="I25" s="163" t="s">
        <v>244</v>
      </c>
      <c r="J25" s="120"/>
      <c r="K25" s="369"/>
      <c r="L25" s="128"/>
      <c r="M25" s="75"/>
      <c r="N25" s="100"/>
      <c r="O25" s="101"/>
      <c r="Q25" s="101"/>
      <c r="R25" s="101"/>
      <c r="S25" s="101"/>
      <c r="T25" s="101"/>
      <c r="U25" s="101"/>
      <c r="V25" s="101"/>
    </row>
    <row r="26" spans="1:22" s="102" customFormat="1" ht="108" customHeight="1">
      <c r="A26" s="160"/>
      <c r="B26" s="153" t="s">
        <v>285</v>
      </c>
      <c r="C26" s="161"/>
      <c r="D26" s="162" t="s">
        <v>284</v>
      </c>
      <c r="E26" s="155" t="s">
        <v>283</v>
      </c>
      <c r="F26" s="332">
        <v>730</v>
      </c>
      <c r="G26" s="158" t="s">
        <v>7</v>
      </c>
      <c r="H26" s="158" t="s">
        <v>178</v>
      </c>
      <c r="I26" s="163" t="s">
        <v>286</v>
      </c>
      <c r="J26" s="120"/>
      <c r="K26" s="369"/>
      <c r="L26" s="128"/>
      <c r="M26" s="75"/>
      <c r="N26" s="100"/>
      <c r="O26" s="101"/>
      <c r="Q26" s="101"/>
      <c r="R26" s="101"/>
      <c r="S26" s="101"/>
      <c r="T26" s="101"/>
      <c r="U26" s="101"/>
      <c r="V26" s="101"/>
    </row>
    <row r="27" spans="1:22" s="334" customFormat="1" ht="81" customHeight="1">
      <c r="A27" s="328"/>
      <c r="B27" s="329" t="s">
        <v>33</v>
      </c>
      <c r="C27" s="330" t="s">
        <v>122</v>
      </c>
      <c r="D27" s="321" t="s">
        <v>215</v>
      </c>
      <c r="E27" s="166" t="s">
        <v>175</v>
      </c>
      <c r="F27" s="331">
        <v>198</v>
      </c>
      <c r="G27" s="344" t="s">
        <v>329</v>
      </c>
      <c r="H27" s="230" t="s">
        <v>99</v>
      </c>
      <c r="I27" s="332" t="s">
        <v>306</v>
      </c>
      <c r="J27" s="323"/>
      <c r="K27" s="371"/>
      <c r="L27" s="333"/>
      <c r="M27" s="325"/>
      <c r="O27" s="335"/>
      <c r="Q27" s="335"/>
      <c r="R27" s="335"/>
      <c r="S27" s="335"/>
      <c r="T27" s="335"/>
      <c r="U27" s="335"/>
      <c r="V27" s="335"/>
    </row>
    <row r="28" spans="1:22" s="192" customFormat="1" ht="77.25" customHeight="1">
      <c r="A28" s="114"/>
      <c r="B28" s="316" t="s">
        <v>157</v>
      </c>
      <c r="C28" s="242" t="s">
        <v>123</v>
      </c>
      <c r="D28" s="261" t="s">
        <v>273</v>
      </c>
      <c r="E28" s="234" t="s">
        <v>274</v>
      </c>
      <c r="F28" s="167">
        <f>20*52</f>
        <v>1040</v>
      </c>
      <c r="G28" s="167" t="s">
        <v>7</v>
      </c>
      <c r="H28" s="167" t="s">
        <v>92</v>
      </c>
      <c r="I28" s="243" t="s">
        <v>275</v>
      </c>
      <c r="J28" s="169"/>
      <c r="K28" s="372"/>
      <c r="L28" s="191"/>
      <c r="M28" s="171"/>
      <c r="O28" s="193"/>
      <c r="Q28" s="193"/>
      <c r="R28" s="193"/>
      <c r="S28" s="193"/>
      <c r="T28" s="193"/>
      <c r="U28" s="193"/>
      <c r="V28" s="193"/>
    </row>
    <row r="29" spans="1:22" s="192" customFormat="1" ht="93" customHeight="1">
      <c r="A29" s="240"/>
      <c r="B29" s="241" t="s">
        <v>156</v>
      </c>
      <c r="C29" s="242"/>
      <c r="D29" s="261" t="s">
        <v>276</v>
      </c>
      <c r="E29" s="243" t="s">
        <v>126</v>
      </c>
      <c r="F29" s="167">
        <f>4*52</f>
        <v>208</v>
      </c>
      <c r="G29" s="167" t="s">
        <v>7</v>
      </c>
      <c r="H29" s="167" t="s">
        <v>92</v>
      </c>
      <c r="I29" s="126" t="s">
        <v>277</v>
      </c>
      <c r="J29" s="169"/>
      <c r="K29" s="372"/>
      <c r="L29" s="191"/>
      <c r="M29" s="171"/>
      <c r="O29" s="193"/>
      <c r="Q29" s="193"/>
      <c r="R29" s="193"/>
      <c r="S29" s="193"/>
      <c r="T29" s="193"/>
      <c r="U29" s="193"/>
      <c r="V29" s="193"/>
    </row>
    <row r="30" spans="1:22" s="192" customFormat="1" ht="71.25" customHeight="1">
      <c r="A30" s="240"/>
      <c r="B30" s="241" t="s">
        <v>158</v>
      </c>
      <c r="C30" s="242"/>
      <c r="D30" s="233" t="s">
        <v>124</v>
      </c>
      <c r="E30" s="243" t="s">
        <v>125</v>
      </c>
      <c r="F30" s="167">
        <f>60*12</f>
        <v>720</v>
      </c>
      <c r="G30" s="167" t="s">
        <v>7</v>
      </c>
      <c r="H30" s="167" t="s">
        <v>162</v>
      </c>
      <c r="I30" s="126" t="s">
        <v>230</v>
      </c>
      <c r="J30" s="169"/>
      <c r="K30" s="372"/>
      <c r="L30" s="191"/>
      <c r="M30" s="171"/>
      <c r="O30" s="193"/>
      <c r="Q30" s="193"/>
      <c r="R30" s="193"/>
      <c r="S30" s="193"/>
      <c r="T30" s="193"/>
      <c r="U30" s="193"/>
      <c r="V30" s="193"/>
    </row>
    <row r="31" spans="1:22" s="192" customFormat="1" ht="86.25" customHeight="1">
      <c r="A31" s="240"/>
      <c r="B31" s="241" t="s">
        <v>159</v>
      </c>
      <c r="C31" s="242"/>
      <c r="D31" s="233" t="s">
        <v>160</v>
      </c>
      <c r="E31" s="243" t="s">
        <v>161</v>
      </c>
      <c r="F31" s="231">
        <v>1872</v>
      </c>
      <c r="G31" s="167" t="s">
        <v>7</v>
      </c>
      <c r="H31" s="167" t="s">
        <v>92</v>
      </c>
      <c r="I31" s="126" t="s">
        <v>278</v>
      </c>
      <c r="J31" s="169"/>
      <c r="K31" s="372"/>
      <c r="L31" s="191"/>
      <c r="M31" s="171"/>
      <c r="O31" s="193"/>
      <c r="Q31" s="193"/>
      <c r="R31" s="193"/>
      <c r="S31" s="193"/>
      <c r="T31" s="193"/>
      <c r="U31" s="193"/>
      <c r="V31" s="193"/>
    </row>
    <row r="32" spans="1:13" s="251" customFormat="1" ht="21.75" customHeight="1">
      <c r="A32" s="219"/>
      <c r="B32" s="244"/>
      <c r="C32" s="123"/>
      <c r="D32" s="245" t="s">
        <v>75</v>
      </c>
      <c r="E32" s="246"/>
      <c r="F32" s="247">
        <f>SUM(F21:F31)</f>
        <v>9596</v>
      </c>
      <c r="G32" s="245"/>
      <c r="H32" s="112"/>
      <c r="I32" s="245"/>
      <c r="J32" s="248"/>
      <c r="K32" s="373"/>
      <c r="L32" s="249"/>
      <c r="M32" s="250"/>
    </row>
    <row r="33" spans="1:22" s="78" customFormat="1" ht="21.75" customHeight="1">
      <c r="A33" s="67" t="s">
        <v>76</v>
      </c>
      <c r="B33" s="68"/>
      <c r="C33" s="69" t="s">
        <v>25</v>
      </c>
      <c r="D33" s="70"/>
      <c r="E33" s="79"/>
      <c r="F33" s="72"/>
      <c r="G33" s="72"/>
      <c r="H33" s="72"/>
      <c r="I33" s="72"/>
      <c r="J33" s="73"/>
      <c r="K33" s="376"/>
      <c r="L33" s="74"/>
      <c r="M33" s="75"/>
      <c r="N33" s="76"/>
      <c r="O33" s="77"/>
      <c r="Q33" s="77"/>
      <c r="R33" s="77"/>
      <c r="S33" s="77"/>
      <c r="T33" s="77"/>
      <c r="U33" s="77"/>
      <c r="V33" s="77"/>
    </row>
    <row r="34" spans="1:22" s="102" customFormat="1" ht="105" customHeight="1">
      <c r="A34" s="121"/>
      <c r="B34" s="122" t="s">
        <v>27</v>
      </c>
      <c r="C34" s="123" t="s">
        <v>77</v>
      </c>
      <c r="D34" s="124" t="s">
        <v>249</v>
      </c>
      <c r="E34" s="125" t="s">
        <v>167</v>
      </c>
      <c r="F34" s="126">
        <v>5224</v>
      </c>
      <c r="G34" s="127" t="s">
        <v>6</v>
      </c>
      <c r="H34" s="127" t="s">
        <v>13</v>
      </c>
      <c r="I34" s="127" t="s">
        <v>231</v>
      </c>
      <c r="J34" s="120"/>
      <c r="K34" s="369"/>
      <c r="L34" s="128"/>
      <c r="M34" s="75"/>
      <c r="N34" s="100"/>
      <c r="O34" s="101"/>
      <c r="Q34" s="101"/>
      <c r="R34" s="101"/>
      <c r="S34" s="101"/>
      <c r="T34" s="101"/>
      <c r="U34" s="101"/>
      <c r="V34" s="101"/>
    </row>
    <row r="35" spans="1:22" s="102" customFormat="1" ht="61.5" customHeight="1">
      <c r="A35" s="129"/>
      <c r="B35" s="122" t="s">
        <v>221</v>
      </c>
      <c r="C35" s="130"/>
      <c r="D35" s="131" t="s">
        <v>78</v>
      </c>
      <c r="E35" s="125" t="s">
        <v>127</v>
      </c>
      <c r="F35" s="126">
        <v>912</v>
      </c>
      <c r="G35" s="112" t="s">
        <v>12</v>
      </c>
      <c r="H35" s="112" t="s">
        <v>2</v>
      </c>
      <c r="I35" s="127" t="s">
        <v>231</v>
      </c>
      <c r="J35" s="120"/>
      <c r="K35" s="369"/>
      <c r="L35" s="128"/>
      <c r="M35" s="75"/>
      <c r="N35" s="100"/>
      <c r="O35" s="101"/>
      <c r="Q35" s="101"/>
      <c r="R35" s="101"/>
      <c r="S35" s="101"/>
      <c r="T35" s="101"/>
      <c r="U35" s="101"/>
      <c r="V35" s="101"/>
    </row>
    <row r="36" spans="1:22" s="102" customFormat="1" ht="87.75" customHeight="1">
      <c r="A36" s="132"/>
      <c r="B36" s="122" t="s">
        <v>168</v>
      </c>
      <c r="C36" s="133" t="s">
        <v>94</v>
      </c>
      <c r="D36" s="131" t="s">
        <v>79</v>
      </c>
      <c r="E36" s="125" t="s">
        <v>128</v>
      </c>
      <c r="F36" s="126">
        <v>231</v>
      </c>
      <c r="G36" s="112" t="s">
        <v>10</v>
      </c>
      <c r="H36" s="112" t="s">
        <v>213</v>
      </c>
      <c r="I36" s="127" t="s">
        <v>231</v>
      </c>
      <c r="J36" s="120"/>
      <c r="K36" s="369"/>
      <c r="L36" s="128"/>
      <c r="M36" s="75"/>
      <c r="N36" s="100"/>
      <c r="O36" s="101"/>
      <c r="Q36" s="101"/>
      <c r="R36" s="101"/>
      <c r="S36" s="101"/>
      <c r="T36" s="101"/>
      <c r="U36" s="101"/>
      <c r="V36" s="101"/>
    </row>
    <row r="37" spans="1:22" s="89" customFormat="1" ht="117.75" customHeight="1">
      <c r="A37" s="121"/>
      <c r="B37" s="134" t="s">
        <v>40</v>
      </c>
      <c r="C37" s="123" t="s">
        <v>129</v>
      </c>
      <c r="D37" s="135" t="s">
        <v>294</v>
      </c>
      <c r="E37" s="136" t="s">
        <v>333</v>
      </c>
      <c r="F37" s="127">
        <f>36*21*4</f>
        <v>3024</v>
      </c>
      <c r="G37" s="112" t="s">
        <v>7</v>
      </c>
      <c r="H37" s="112" t="s">
        <v>213</v>
      </c>
      <c r="I37" s="127" t="s">
        <v>231</v>
      </c>
      <c r="J37" s="120"/>
      <c r="K37" s="370"/>
      <c r="L37" s="88"/>
      <c r="M37" s="75"/>
      <c r="O37" s="90"/>
      <c r="Q37" s="90"/>
      <c r="R37" s="90"/>
      <c r="S37" s="90"/>
      <c r="T37" s="90"/>
      <c r="U37" s="90"/>
      <c r="V37" s="90"/>
    </row>
    <row r="38" spans="1:22" s="89" customFormat="1" ht="116.25" customHeight="1">
      <c r="A38" s="121"/>
      <c r="B38" s="134" t="s">
        <v>41</v>
      </c>
      <c r="C38" s="123" t="s">
        <v>130</v>
      </c>
      <c r="D38" s="135" t="s">
        <v>295</v>
      </c>
      <c r="E38" s="136" t="s">
        <v>334</v>
      </c>
      <c r="F38" s="127">
        <f>91.4*21*6</f>
        <v>11516.400000000001</v>
      </c>
      <c r="G38" s="112" t="s">
        <v>7</v>
      </c>
      <c r="H38" s="112" t="s">
        <v>213</v>
      </c>
      <c r="I38" s="127" t="s">
        <v>231</v>
      </c>
      <c r="J38" s="120"/>
      <c r="K38" s="370"/>
      <c r="L38" s="88"/>
      <c r="M38" s="75"/>
      <c r="O38" s="90"/>
      <c r="Q38" s="90"/>
      <c r="R38" s="90"/>
      <c r="S38" s="90"/>
      <c r="T38" s="90"/>
      <c r="U38" s="90"/>
      <c r="V38" s="90"/>
    </row>
    <row r="39" spans="1:22" s="89" customFormat="1" ht="75" customHeight="1">
      <c r="A39" s="121"/>
      <c r="B39" s="134" t="s">
        <v>42</v>
      </c>
      <c r="C39" s="123" t="s">
        <v>131</v>
      </c>
      <c r="D39" s="135" t="s">
        <v>335</v>
      </c>
      <c r="E39" s="136" t="s">
        <v>336</v>
      </c>
      <c r="F39" s="127">
        <f>15*21*20</f>
        <v>6300</v>
      </c>
      <c r="G39" s="112" t="s">
        <v>7</v>
      </c>
      <c r="H39" s="112" t="s">
        <v>213</v>
      </c>
      <c r="I39" s="127" t="s">
        <v>231</v>
      </c>
      <c r="J39" s="120"/>
      <c r="K39" s="370"/>
      <c r="L39" s="88"/>
      <c r="M39" s="75"/>
      <c r="O39" s="90"/>
      <c r="Q39" s="90"/>
      <c r="R39" s="90"/>
      <c r="S39" s="90"/>
      <c r="T39" s="90"/>
      <c r="U39" s="90"/>
      <c r="V39" s="90"/>
    </row>
    <row r="40" spans="1:22" s="89" customFormat="1" ht="152.25" customHeight="1">
      <c r="A40" s="121"/>
      <c r="B40" s="134" t="s">
        <v>38</v>
      </c>
      <c r="C40" s="123" t="s">
        <v>132</v>
      </c>
      <c r="D40" s="135" t="s">
        <v>310</v>
      </c>
      <c r="E40" s="136" t="s">
        <v>337</v>
      </c>
      <c r="F40" s="127">
        <f>525*(1.75+1.7)</f>
        <v>1811.25</v>
      </c>
      <c r="G40" s="112" t="s">
        <v>7</v>
      </c>
      <c r="H40" s="112" t="s">
        <v>213</v>
      </c>
      <c r="I40" s="127" t="s">
        <v>231</v>
      </c>
      <c r="J40" s="120"/>
      <c r="K40" s="370"/>
      <c r="L40" s="88"/>
      <c r="M40" s="75"/>
      <c r="O40" s="90"/>
      <c r="Q40" s="90"/>
      <c r="R40" s="90"/>
      <c r="S40" s="90"/>
      <c r="T40" s="90"/>
      <c r="U40" s="90"/>
      <c r="V40" s="90"/>
    </row>
    <row r="41" spans="1:22" s="89" customFormat="1" ht="55.5" customHeight="1">
      <c r="A41" s="121"/>
      <c r="B41" s="134" t="s">
        <v>46</v>
      </c>
      <c r="C41" s="123"/>
      <c r="D41" s="135" t="s">
        <v>338</v>
      </c>
      <c r="E41" s="136" t="s">
        <v>62</v>
      </c>
      <c r="F41" s="127">
        <f>126*3.75</f>
        <v>472.5</v>
      </c>
      <c r="G41" s="112" t="s">
        <v>7</v>
      </c>
      <c r="H41" s="112" t="s">
        <v>213</v>
      </c>
      <c r="I41" s="127" t="s">
        <v>231</v>
      </c>
      <c r="J41" s="120"/>
      <c r="K41" s="370"/>
      <c r="L41" s="88"/>
      <c r="M41" s="75"/>
      <c r="O41" s="90"/>
      <c r="Q41" s="90"/>
      <c r="R41" s="90"/>
      <c r="S41" s="90"/>
      <c r="T41" s="90"/>
      <c r="U41" s="90"/>
      <c r="V41" s="90"/>
    </row>
    <row r="42" spans="1:22" s="89" customFormat="1" ht="141" customHeight="1">
      <c r="A42" s="121"/>
      <c r="B42" s="134" t="s">
        <v>37</v>
      </c>
      <c r="C42" s="123"/>
      <c r="D42" s="135" t="s">
        <v>311</v>
      </c>
      <c r="E42" s="136" t="s">
        <v>339</v>
      </c>
      <c r="F42" s="127">
        <f>21*55*(2.5+2)</f>
        <v>5197.5</v>
      </c>
      <c r="G42" s="112" t="s">
        <v>7</v>
      </c>
      <c r="H42" s="112" t="s">
        <v>213</v>
      </c>
      <c r="I42" s="127" t="s">
        <v>231</v>
      </c>
      <c r="J42" s="120"/>
      <c r="K42" s="370"/>
      <c r="L42" s="88"/>
      <c r="M42" s="75"/>
      <c r="O42" s="90"/>
      <c r="Q42" s="90"/>
      <c r="R42" s="90"/>
      <c r="S42" s="90"/>
      <c r="T42" s="90"/>
      <c r="U42" s="90"/>
      <c r="V42" s="90"/>
    </row>
    <row r="43" spans="1:22" s="89" customFormat="1" ht="55.5" customHeight="1">
      <c r="A43" s="121"/>
      <c r="B43" s="134" t="s">
        <v>47</v>
      </c>
      <c r="C43" s="123"/>
      <c r="D43" s="135" t="s">
        <v>340</v>
      </c>
      <c r="E43" s="136" t="s">
        <v>62</v>
      </c>
      <c r="F43" s="127">
        <f>210*3.75</f>
        <v>787.5</v>
      </c>
      <c r="G43" s="112" t="s">
        <v>7</v>
      </c>
      <c r="H43" s="112" t="s">
        <v>213</v>
      </c>
      <c r="I43" s="127" t="s">
        <v>231</v>
      </c>
      <c r="J43" s="120"/>
      <c r="K43" s="370"/>
      <c r="L43" s="88"/>
      <c r="M43" s="75"/>
      <c r="O43" s="90"/>
      <c r="Q43" s="90"/>
      <c r="R43" s="90"/>
      <c r="S43" s="90"/>
      <c r="T43" s="90"/>
      <c r="U43" s="90"/>
      <c r="V43" s="90"/>
    </row>
    <row r="44" spans="1:22" s="89" customFormat="1" ht="154.5" customHeight="1">
      <c r="A44" s="121"/>
      <c r="B44" s="134" t="s">
        <v>48</v>
      </c>
      <c r="C44" s="123"/>
      <c r="D44" s="135" t="s">
        <v>312</v>
      </c>
      <c r="E44" s="136" t="s">
        <v>341</v>
      </c>
      <c r="F44" s="127">
        <f>(1.95+1.8)*115*21</f>
        <v>9056.25</v>
      </c>
      <c r="G44" s="112" t="s">
        <v>7</v>
      </c>
      <c r="H44" s="112" t="s">
        <v>213</v>
      </c>
      <c r="I44" s="127" t="s">
        <v>231</v>
      </c>
      <c r="J44" s="120"/>
      <c r="K44" s="370"/>
      <c r="L44" s="88"/>
      <c r="M44" s="75"/>
      <c r="O44" s="90"/>
      <c r="Q44" s="90"/>
      <c r="R44" s="90"/>
      <c r="S44" s="90"/>
      <c r="T44" s="90"/>
      <c r="U44" s="90"/>
      <c r="V44" s="90"/>
    </row>
    <row r="45" spans="1:22" s="102" customFormat="1" ht="66.75" customHeight="1">
      <c r="A45" s="132"/>
      <c r="B45" s="137" t="s">
        <v>38</v>
      </c>
      <c r="C45" s="123" t="s">
        <v>133</v>
      </c>
      <c r="D45" s="131" t="s">
        <v>134</v>
      </c>
      <c r="E45" s="138" t="s">
        <v>34</v>
      </c>
      <c r="F45" s="112">
        <f>90*1.75</f>
        <v>157.5</v>
      </c>
      <c r="G45" s="112" t="s">
        <v>7</v>
      </c>
      <c r="H45" s="112" t="s">
        <v>213</v>
      </c>
      <c r="I45" s="127" t="s">
        <v>231</v>
      </c>
      <c r="J45" s="120"/>
      <c r="K45" s="116"/>
      <c r="L45" s="128"/>
      <c r="M45" s="75"/>
      <c r="N45" s="100"/>
      <c r="O45" s="101"/>
      <c r="Q45" s="101"/>
      <c r="R45" s="101"/>
      <c r="S45" s="101"/>
      <c r="T45" s="101"/>
      <c r="U45" s="101"/>
      <c r="V45" s="101"/>
    </row>
    <row r="46" spans="1:22" s="102" customFormat="1" ht="21.75" customHeight="1">
      <c r="A46" s="129"/>
      <c r="B46" s="137"/>
      <c r="C46" s="130"/>
      <c r="D46" s="117" t="s">
        <v>80</v>
      </c>
      <c r="E46" s="118"/>
      <c r="F46" s="139">
        <f>SUM(F34:F45)</f>
        <v>44689.9</v>
      </c>
      <c r="G46" s="112"/>
      <c r="H46" s="112"/>
      <c r="I46" s="112"/>
      <c r="J46" s="140"/>
      <c r="K46" s="369"/>
      <c r="L46" s="128"/>
      <c r="M46" s="75"/>
      <c r="N46" s="100"/>
      <c r="O46" s="101"/>
      <c r="Q46" s="101"/>
      <c r="R46" s="101"/>
      <c r="S46" s="101"/>
      <c r="T46" s="101"/>
      <c r="U46" s="101"/>
      <c r="V46" s="101"/>
    </row>
    <row r="47" spans="1:22" s="89" customFormat="1" ht="23.25" customHeight="1">
      <c r="A47" s="80" t="s">
        <v>81</v>
      </c>
      <c r="B47" s="81"/>
      <c r="C47" s="69" t="s">
        <v>26</v>
      </c>
      <c r="D47" s="82"/>
      <c r="E47" s="83"/>
      <c r="F47" s="84"/>
      <c r="G47" s="85"/>
      <c r="H47" s="84"/>
      <c r="I47" s="84"/>
      <c r="J47" s="86"/>
      <c r="K47" s="87"/>
      <c r="L47" s="88"/>
      <c r="M47" s="75"/>
      <c r="O47" s="90"/>
      <c r="Q47" s="90"/>
      <c r="R47" s="90"/>
      <c r="S47" s="90"/>
      <c r="T47" s="90"/>
      <c r="U47" s="90"/>
      <c r="V47" s="90"/>
    </row>
    <row r="48" spans="1:22" s="89" customFormat="1" ht="108" customHeight="1">
      <c r="A48" s="121"/>
      <c r="B48" s="134" t="s">
        <v>39</v>
      </c>
      <c r="C48" s="123" t="s">
        <v>189</v>
      </c>
      <c r="D48" s="135" t="s">
        <v>320</v>
      </c>
      <c r="E48" s="136" t="s">
        <v>190</v>
      </c>
      <c r="F48" s="127">
        <f>(125*2+40*1)*120</f>
        <v>34800</v>
      </c>
      <c r="G48" s="112" t="s">
        <v>7</v>
      </c>
      <c r="H48" s="112" t="s">
        <v>213</v>
      </c>
      <c r="I48" s="141" t="s">
        <v>232</v>
      </c>
      <c r="J48" s="120"/>
      <c r="K48" s="370"/>
      <c r="L48" s="88"/>
      <c r="M48" s="75"/>
      <c r="O48" s="90"/>
      <c r="Q48" s="90"/>
      <c r="R48" s="90"/>
      <c r="S48" s="90"/>
      <c r="T48" s="90"/>
      <c r="U48" s="90"/>
      <c r="V48" s="90"/>
    </row>
    <row r="49" spans="1:22" s="89" customFormat="1" ht="136.5" customHeight="1">
      <c r="A49" s="121"/>
      <c r="B49" s="134" t="s">
        <v>40</v>
      </c>
      <c r="C49" s="123" t="s">
        <v>191</v>
      </c>
      <c r="D49" s="142" t="s">
        <v>328</v>
      </c>
      <c r="E49" s="136" t="s">
        <v>192</v>
      </c>
      <c r="F49" s="127">
        <f>(16*125+8*40+7*70)*36</f>
        <v>101160</v>
      </c>
      <c r="G49" s="112" t="s">
        <v>7</v>
      </c>
      <c r="H49" s="112" t="s">
        <v>213</v>
      </c>
      <c r="I49" s="141" t="s">
        <v>233</v>
      </c>
      <c r="J49" s="120"/>
      <c r="K49" s="370"/>
      <c r="L49" s="88"/>
      <c r="M49" s="75"/>
      <c r="O49" s="90"/>
      <c r="Q49" s="90"/>
      <c r="R49" s="90"/>
      <c r="S49" s="90"/>
      <c r="T49" s="90"/>
      <c r="U49" s="90"/>
      <c r="V49" s="90"/>
    </row>
    <row r="50" spans="1:22" s="89" customFormat="1" ht="144.75" customHeight="1">
      <c r="A50" s="121"/>
      <c r="B50" s="134" t="s">
        <v>41</v>
      </c>
      <c r="C50" s="123" t="s">
        <v>193</v>
      </c>
      <c r="D50" s="143" t="s">
        <v>321</v>
      </c>
      <c r="E50" s="136" t="s">
        <v>194</v>
      </c>
      <c r="F50" s="358">
        <f>(4*125+2*40)*91.4</f>
        <v>53012</v>
      </c>
      <c r="G50" s="112" t="s">
        <v>7</v>
      </c>
      <c r="H50" s="112" t="s">
        <v>213</v>
      </c>
      <c r="I50" s="141" t="s">
        <v>233</v>
      </c>
      <c r="J50" s="120"/>
      <c r="K50" s="370"/>
      <c r="L50" s="88"/>
      <c r="M50" s="75"/>
      <c r="O50" s="90"/>
      <c r="Q50" s="90"/>
      <c r="R50" s="90"/>
      <c r="S50" s="90"/>
      <c r="T50" s="90"/>
      <c r="U50" s="90"/>
      <c r="V50" s="90"/>
    </row>
    <row r="51" spans="1:22" s="89" customFormat="1" ht="138" customHeight="1">
      <c r="A51" s="121"/>
      <c r="B51" s="134" t="s">
        <v>42</v>
      </c>
      <c r="C51" s="123" t="s">
        <v>198</v>
      </c>
      <c r="D51" s="144" t="s">
        <v>322</v>
      </c>
      <c r="E51" s="145" t="s">
        <v>54</v>
      </c>
      <c r="F51" s="127">
        <f>(24*125+12*40+14*70)*6</f>
        <v>26760</v>
      </c>
      <c r="G51" s="112" t="s">
        <v>7</v>
      </c>
      <c r="H51" s="112" t="s">
        <v>213</v>
      </c>
      <c r="I51" s="141" t="s">
        <v>233</v>
      </c>
      <c r="J51" s="120"/>
      <c r="K51" s="370"/>
      <c r="L51" s="88"/>
      <c r="M51" s="75"/>
      <c r="O51" s="90"/>
      <c r="Q51" s="90"/>
      <c r="R51" s="90"/>
      <c r="S51" s="90"/>
      <c r="T51" s="90"/>
      <c r="U51" s="90"/>
      <c r="V51" s="90"/>
    </row>
    <row r="52" spans="1:22" s="89" customFormat="1" ht="131.25" customHeight="1">
      <c r="A52" s="121"/>
      <c r="B52" s="134" t="s">
        <v>42</v>
      </c>
      <c r="C52" s="146"/>
      <c r="D52" s="144" t="s">
        <v>323</v>
      </c>
      <c r="E52" s="136" t="s">
        <v>55</v>
      </c>
      <c r="F52" s="147">
        <f>(8*125+4*40+15*70)*20</f>
        <v>44200</v>
      </c>
      <c r="G52" s="112" t="s">
        <v>7</v>
      </c>
      <c r="H52" s="112" t="s">
        <v>213</v>
      </c>
      <c r="I52" s="141" t="s">
        <v>233</v>
      </c>
      <c r="J52" s="120"/>
      <c r="K52" s="370"/>
      <c r="L52" s="88"/>
      <c r="M52" s="75"/>
      <c r="O52" s="90"/>
      <c r="Q52" s="90"/>
      <c r="R52" s="90"/>
      <c r="S52" s="90"/>
      <c r="T52" s="90"/>
      <c r="U52" s="90"/>
      <c r="V52" s="90"/>
    </row>
    <row r="53" spans="1:22" s="89" customFormat="1" ht="64.5" customHeight="1">
      <c r="A53" s="121"/>
      <c r="B53" s="134" t="s">
        <v>50</v>
      </c>
      <c r="C53" s="148" t="s">
        <v>199</v>
      </c>
      <c r="D53" s="144" t="s">
        <v>316</v>
      </c>
      <c r="E53" s="136" t="s">
        <v>56</v>
      </c>
      <c r="F53" s="149">
        <f>15*70*4.5</f>
        <v>4725</v>
      </c>
      <c r="G53" s="112" t="s">
        <v>7</v>
      </c>
      <c r="H53" s="112" t="s">
        <v>213</v>
      </c>
      <c r="I53" s="127" t="s">
        <v>236</v>
      </c>
      <c r="J53" s="120"/>
      <c r="K53" s="370"/>
      <c r="L53" s="88"/>
      <c r="M53" s="75"/>
      <c r="O53" s="90"/>
      <c r="Q53" s="90"/>
      <c r="R53" s="90"/>
      <c r="S53" s="90"/>
      <c r="T53" s="90"/>
      <c r="U53" s="90"/>
      <c r="V53" s="90"/>
    </row>
    <row r="54" spans="1:22" s="89" customFormat="1" ht="63.75" customHeight="1">
      <c r="A54" s="121"/>
      <c r="B54" s="134" t="s">
        <v>51</v>
      </c>
      <c r="C54" s="148"/>
      <c r="D54" s="144" t="s">
        <v>296</v>
      </c>
      <c r="E54" s="136" t="s">
        <v>57</v>
      </c>
      <c r="F54" s="149">
        <f>24*70*2.5</f>
        <v>4200</v>
      </c>
      <c r="G54" s="112" t="s">
        <v>7</v>
      </c>
      <c r="H54" s="112" t="s">
        <v>213</v>
      </c>
      <c r="I54" s="127" t="s">
        <v>236</v>
      </c>
      <c r="J54" s="120"/>
      <c r="K54" s="370"/>
      <c r="L54" s="88"/>
      <c r="M54" s="75"/>
      <c r="O54" s="90"/>
      <c r="Q54" s="90"/>
      <c r="R54" s="90"/>
      <c r="S54" s="90"/>
      <c r="T54" s="90"/>
      <c r="U54" s="90"/>
      <c r="V54" s="90"/>
    </row>
    <row r="55" spans="1:22" s="89" customFormat="1" ht="134.25" customHeight="1">
      <c r="A55" s="121"/>
      <c r="B55" s="134" t="s">
        <v>43</v>
      </c>
      <c r="C55" s="123" t="s">
        <v>200</v>
      </c>
      <c r="D55" s="144" t="s">
        <v>356</v>
      </c>
      <c r="E55" s="136" t="s">
        <v>201</v>
      </c>
      <c r="F55" s="147">
        <f>(8*125+4*40)*68.6</f>
        <v>79576</v>
      </c>
      <c r="G55" s="112" t="s">
        <v>7</v>
      </c>
      <c r="H55" s="112" t="s">
        <v>213</v>
      </c>
      <c r="I55" s="141" t="s">
        <v>233</v>
      </c>
      <c r="J55" s="120"/>
      <c r="K55" s="370"/>
      <c r="L55" s="88"/>
      <c r="M55" s="75"/>
      <c r="O55" s="90"/>
      <c r="Q55" s="90"/>
      <c r="R55" s="90"/>
      <c r="S55" s="90"/>
      <c r="T55" s="90"/>
      <c r="U55" s="90"/>
      <c r="V55" s="90"/>
    </row>
    <row r="56" spans="1:22" s="89" customFormat="1" ht="81" customHeight="1">
      <c r="A56" s="121"/>
      <c r="B56" s="134" t="s">
        <v>44</v>
      </c>
      <c r="C56" s="123" t="s">
        <v>202</v>
      </c>
      <c r="D56" s="144" t="s">
        <v>317</v>
      </c>
      <c r="E56" s="136" t="s">
        <v>58</v>
      </c>
      <c r="F56" s="149">
        <f>25*5.5*70</f>
        <v>9625</v>
      </c>
      <c r="G56" s="112" t="s">
        <v>7</v>
      </c>
      <c r="H56" s="112" t="s">
        <v>213</v>
      </c>
      <c r="I56" s="127" t="s">
        <v>236</v>
      </c>
      <c r="J56" s="120"/>
      <c r="K56" s="370"/>
      <c r="L56" s="88"/>
      <c r="M56" s="75"/>
      <c r="O56" s="90"/>
      <c r="Q56" s="90"/>
      <c r="R56" s="90"/>
      <c r="S56" s="90"/>
      <c r="T56" s="90"/>
      <c r="U56" s="90"/>
      <c r="V56" s="90"/>
    </row>
    <row r="57" spans="1:22" s="89" customFormat="1" ht="78.75" customHeight="1">
      <c r="A57" s="121"/>
      <c r="B57" s="134"/>
      <c r="C57" s="123"/>
      <c r="D57" s="144" t="s">
        <v>318</v>
      </c>
      <c r="E57" s="136" t="s">
        <v>59</v>
      </c>
      <c r="F57" s="149">
        <f>4*70*6.5</f>
        <v>1820</v>
      </c>
      <c r="G57" s="112" t="s">
        <v>7</v>
      </c>
      <c r="H57" s="112" t="s">
        <v>213</v>
      </c>
      <c r="I57" s="127" t="s">
        <v>236</v>
      </c>
      <c r="J57" s="120"/>
      <c r="K57" s="370"/>
      <c r="L57" s="88"/>
      <c r="M57" s="75"/>
      <c r="O57" s="90"/>
      <c r="Q57" s="90"/>
      <c r="R57" s="90"/>
      <c r="S57" s="90"/>
      <c r="T57" s="90"/>
      <c r="U57" s="90"/>
      <c r="V57" s="90"/>
    </row>
    <row r="58" spans="1:22" s="89" customFormat="1" ht="63" customHeight="1">
      <c r="A58" s="121"/>
      <c r="B58" s="134"/>
      <c r="C58" s="123"/>
      <c r="D58" s="144" t="s">
        <v>324</v>
      </c>
      <c r="E58" s="136" t="s">
        <v>60</v>
      </c>
      <c r="F58" s="149">
        <f>7*70*3</f>
        <v>1470</v>
      </c>
      <c r="G58" s="112" t="s">
        <v>7</v>
      </c>
      <c r="H58" s="112" t="s">
        <v>213</v>
      </c>
      <c r="I58" s="127" t="s">
        <v>236</v>
      </c>
      <c r="J58" s="120"/>
      <c r="K58" s="370"/>
      <c r="L58" s="88"/>
      <c r="M58" s="75"/>
      <c r="O58" s="90"/>
      <c r="Q58" s="90"/>
      <c r="R58" s="90"/>
      <c r="S58" s="90"/>
      <c r="T58" s="90"/>
      <c r="U58" s="90"/>
      <c r="V58" s="90"/>
    </row>
    <row r="59" spans="1:22" s="89" customFormat="1" ht="76.5" customHeight="1">
      <c r="A59" s="121"/>
      <c r="B59" s="134"/>
      <c r="C59" s="123"/>
      <c r="D59" s="144" t="s">
        <v>360</v>
      </c>
      <c r="E59" s="136" t="s">
        <v>61</v>
      </c>
      <c r="F59" s="149">
        <f>20*70*7</f>
        <v>9800</v>
      </c>
      <c r="G59" s="112" t="s">
        <v>7</v>
      </c>
      <c r="H59" s="112" t="s">
        <v>213</v>
      </c>
      <c r="I59" s="127" t="s">
        <v>236</v>
      </c>
      <c r="J59" s="120"/>
      <c r="K59" s="370"/>
      <c r="L59" s="88"/>
      <c r="M59" s="75"/>
      <c r="O59" s="90"/>
      <c r="Q59" s="90"/>
      <c r="R59" s="90"/>
      <c r="S59" s="90"/>
      <c r="T59" s="90"/>
      <c r="U59" s="90"/>
      <c r="V59" s="90"/>
    </row>
    <row r="60" spans="1:22" s="89" customFormat="1" ht="77.25" customHeight="1">
      <c r="A60" s="121"/>
      <c r="B60" s="134" t="s">
        <v>45</v>
      </c>
      <c r="C60" s="123" t="s">
        <v>203</v>
      </c>
      <c r="D60" s="135" t="s">
        <v>319</v>
      </c>
      <c r="E60" s="136" t="s">
        <v>176</v>
      </c>
      <c r="F60" s="149">
        <f>40*70*20</f>
        <v>56000</v>
      </c>
      <c r="G60" s="112" t="s">
        <v>7</v>
      </c>
      <c r="H60" s="112" t="s">
        <v>213</v>
      </c>
      <c r="I60" s="127" t="s">
        <v>236</v>
      </c>
      <c r="J60" s="120"/>
      <c r="K60" s="370"/>
      <c r="L60" s="88"/>
      <c r="M60" s="75"/>
      <c r="O60" s="90"/>
      <c r="Q60" s="90"/>
      <c r="R60" s="90"/>
      <c r="S60" s="90"/>
      <c r="T60" s="90"/>
      <c r="U60" s="90"/>
      <c r="V60" s="90"/>
    </row>
    <row r="61" spans="1:22" s="89" customFormat="1" ht="151.5" customHeight="1">
      <c r="A61" s="121"/>
      <c r="B61" s="134" t="s">
        <v>38</v>
      </c>
      <c r="C61" s="123" t="s">
        <v>204</v>
      </c>
      <c r="D61" s="144" t="s">
        <v>325</v>
      </c>
      <c r="E61" s="136" t="s">
        <v>342</v>
      </c>
      <c r="F61" s="127">
        <f>(35*125+18*40+20*70)*3.45</f>
        <v>22407.75</v>
      </c>
      <c r="G61" s="112" t="s">
        <v>7</v>
      </c>
      <c r="H61" s="112" t="s">
        <v>213</v>
      </c>
      <c r="I61" s="141" t="s">
        <v>233</v>
      </c>
      <c r="J61" s="120"/>
      <c r="K61" s="370"/>
      <c r="L61" s="88"/>
      <c r="M61" s="75"/>
      <c r="O61" s="90"/>
      <c r="Q61" s="90"/>
      <c r="R61" s="90"/>
      <c r="S61" s="90"/>
      <c r="T61" s="90"/>
      <c r="U61" s="90"/>
      <c r="V61" s="90"/>
    </row>
    <row r="62" spans="1:22" s="89" customFormat="1" ht="130.5" customHeight="1">
      <c r="A62" s="121"/>
      <c r="B62" s="134" t="s">
        <v>46</v>
      </c>
      <c r="C62" s="123"/>
      <c r="D62" s="144" t="s">
        <v>326</v>
      </c>
      <c r="E62" s="136" t="s">
        <v>62</v>
      </c>
      <c r="F62" s="127">
        <f>(4*125+2*40+2*70)*3.75</f>
        <v>2700</v>
      </c>
      <c r="G62" s="112" t="s">
        <v>7</v>
      </c>
      <c r="H62" s="112" t="s">
        <v>213</v>
      </c>
      <c r="I62" s="141" t="s">
        <v>233</v>
      </c>
      <c r="J62" s="120"/>
      <c r="K62" s="370"/>
      <c r="L62" s="88"/>
      <c r="M62" s="75"/>
      <c r="O62" s="90"/>
      <c r="Q62" s="90"/>
      <c r="R62" s="90"/>
      <c r="S62" s="90"/>
      <c r="T62" s="90"/>
      <c r="U62" s="90"/>
      <c r="V62" s="90"/>
    </row>
    <row r="63" spans="1:22" s="89" customFormat="1" ht="141" customHeight="1">
      <c r="A63" s="121"/>
      <c r="B63" s="134" t="s">
        <v>37</v>
      </c>
      <c r="C63" s="123"/>
      <c r="D63" s="144" t="s">
        <v>357</v>
      </c>
      <c r="E63" s="136" t="s">
        <v>344</v>
      </c>
      <c r="F63" s="127">
        <f>(32*125+16*40+30*70)*4.5</f>
        <v>30330</v>
      </c>
      <c r="G63" s="112" t="s">
        <v>7</v>
      </c>
      <c r="H63" s="112" t="s">
        <v>213</v>
      </c>
      <c r="I63" s="141" t="s">
        <v>233</v>
      </c>
      <c r="J63" s="120"/>
      <c r="K63" s="370"/>
      <c r="L63" s="88"/>
      <c r="M63" s="75"/>
      <c r="O63" s="90"/>
      <c r="Q63" s="90"/>
      <c r="R63" s="90"/>
      <c r="S63" s="90"/>
      <c r="T63" s="90"/>
      <c r="U63" s="90"/>
      <c r="V63" s="90"/>
    </row>
    <row r="64" spans="1:22" s="89" customFormat="1" ht="138.75" customHeight="1">
      <c r="A64" s="121"/>
      <c r="B64" s="134" t="s">
        <v>47</v>
      </c>
      <c r="C64" s="123"/>
      <c r="D64" s="144" t="s">
        <v>327</v>
      </c>
      <c r="E64" s="136" t="s">
        <v>62</v>
      </c>
      <c r="F64" s="127">
        <f>(6*125+3*40+2*70)*3.75</f>
        <v>3787.5</v>
      </c>
      <c r="G64" s="112" t="s">
        <v>7</v>
      </c>
      <c r="H64" s="112" t="s">
        <v>213</v>
      </c>
      <c r="I64" s="141" t="s">
        <v>233</v>
      </c>
      <c r="J64" s="146"/>
      <c r="K64" s="377"/>
      <c r="L64" s="106"/>
      <c r="M64" s="75"/>
      <c r="O64" s="90"/>
      <c r="Q64" s="90"/>
      <c r="R64" s="90"/>
      <c r="S64" s="90"/>
      <c r="T64" s="90"/>
      <c r="U64" s="90"/>
      <c r="V64" s="90"/>
    </row>
    <row r="65" spans="1:22" s="89" customFormat="1" ht="154.5" customHeight="1">
      <c r="A65" s="121"/>
      <c r="B65" s="134" t="s">
        <v>48</v>
      </c>
      <c r="C65" s="123"/>
      <c r="D65" s="144" t="s">
        <v>380</v>
      </c>
      <c r="E65" s="136" t="s">
        <v>343</v>
      </c>
      <c r="F65" s="127">
        <f>(50*125+25*40+50*70)*3.75</f>
        <v>40312.5</v>
      </c>
      <c r="G65" s="112" t="s">
        <v>7</v>
      </c>
      <c r="H65" s="112" t="s">
        <v>213</v>
      </c>
      <c r="I65" s="141" t="s">
        <v>233</v>
      </c>
      <c r="J65" s="150"/>
      <c r="K65" s="378"/>
      <c r="L65" s="151"/>
      <c r="M65" s="75"/>
      <c r="O65" s="90"/>
      <c r="Q65" s="90"/>
      <c r="R65" s="90"/>
      <c r="S65" s="90"/>
      <c r="T65" s="90"/>
      <c r="U65" s="90"/>
      <c r="V65" s="90"/>
    </row>
    <row r="66" spans="1:22" s="89" customFormat="1" ht="177.75" customHeight="1">
      <c r="A66" s="175"/>
      <c r="B66" s="134" t="s">
        <v>38</v>
      </c>
      <c r="C66" s="123" t="s">
        <v>205</v>
      </c>
      <c r="D66" s="177" t="s">
        <v>381</v>
      </c>
      <c r="E66" s="178" t="s">
        <v>297</v>
      </c>
      <c r="F66" s="179">
        <v>5400</v>
      </c>
      <c r="G66" s="112" t="s">
        <v>7</v>
      </c>
      <c r="H66" s="112" t="s">
        <v>213</v>
      </c>
      <c r="I66" s="127" t="s">
        <v>237</v>
      </c>
      <c r="J66" s="140"/>
      <c r="K66" s="369"/>
      <c r="L66" s="128"/>
      <c r="M66" s="75"/>
      <c r="N66" s="176"/>
      <c r="O66" s="101"/>
      <c r="P66" s="102"/>
      <c r="Q66" s="101"/>
      <c r="R66" s="101"/>
      <c r="S66" s="101"/>
      <c r="T66" s="101"/>
      <c r="U66" s="101"/>
      <c r="V66" s="101"/>
    </row>
    <row r="67" spans="1:22" s="89" customFormat="1" ht="77.25" customHeight="1">
      <c r="A67" s="175"/>
      <c r="B67" s="134" t="s">
        <v>46</v>
      </c>
      <c r="C67" s="180"/>
      <c r="D67" s="131" t="s">
        <v>208</v>
      </c>
      <c r="E67" s="138" t="s">
        <v>119</v>
      </c>
      <c r="F67" s="112">
        <v>90</v>
      </c>
      <c r="G67" s="112" t="s">
        <v>7</v>
      </c>
      <c r="H67" s="112" t="s">
        <v>213</v>
      </c>
      <c r="I67" s="127" t="s">
        <v>237</v>
      </c>
      <c r="J67" s="120"/>
      <c r="K67" s="370"/>
      <c r="L67" s="88"/>
      <c r="M67" s="75"/>
      <c r="O67" s="90"/>
      <c r="Q67" s="90"/>
      <c r="R67" s="90"/>
      <c r="S67" s="90"/>
      <c r="T67" s="90"/>
      <c r="U67" s="90"/>
      <c r="V67" s="90"/>
    </row>
    <row r="68" spans="1:22" s="89" customFormat="1" ht="102" customHeight="1">
      <c r="A68" s="175"/>
      <c r="B68" s="134" t="s">
        <v>165</v>
      </c>
      <c r="C68" s="123"/>
      <c r="D68" s="131" t="s">
        <v>280</v>
      </c>
      <c r="E68" s="156" t="s">
        <v>281</v>
      </c>
      <c r="F68" s="112">
        <v>84</v>
      </c>
      <c r="G68" s="112" t="s">
        <v>7</v>
      </c>
      <c r="H68" s="112" t="s">
        <v>213</v>
      </c>
      <c r="I68" s="127" t="s">
        <v>237</v>
      </c>
      <c r="J68" s="120"/>
      <c r="K68" s="370"/>
      <c r="L68" s="88"/>
      <c r="M68" s="75"/>
      <c r="O68" s="90"/>
      <c r="Q68" s="90"/>
      <c r="R68" s="90"/>
      <c r="S68" s="90"/>
      <c r="T68" s="90"/>
      <c r="U68" s="90"/>
      <c r="V68" s="90"/>
    </row>
    <row r="69" spans="1:22" s="89" customFormat="1" ht="116.25" customHeight="1">
      <c r="A69" s="175"/>
      <c r="B69" s="134" t="s">
        <v>36</v>
      </c>
      <c r="C69" s="180"/>
      <c r="D69" s="131" t="s">
        <v>251</v>
      </c>
      <c r="E69" s="138" t="s">
        <v>120</v>
      </c>
      <c r="F69" s="112">
        <v>300</v>
      </c>
      <c r="G69" s="112" t="s">
        <v>7</v>
      </c>
      <c r="H69" s="112" t="s">
        <v>213</v>
      </c>
      <c r="I69" s="127" t="s">
        <v>237</v>
      </c>
      <c r="J69" s="120"/>
      <c r="K69" s="370"/>
      <c r="L69" s="88"/>
      <c r="M69" s="75"/>
      <c r="O69" s="90"/>
      <c r="Q69" s="90"/>
      <c r="R69" s="90"/>
      <c r="S69" s="90"/>
      <c r="T69" s="90"/>
      <c r="U69" s="90"/>
      <c r="V69" s="90"/>
    </row>
    <row r="70" spans="1:22" s="89" customFormat="1" ht="102.75" customHeight="1">
      <c r="A70" s="121"/>
      <c r="B70" s="134"/>
      <c r="C70" s="123"/>
      <c r="D70" s="131" t="s">
        <v>282</v>
      </c>
      <c r="E70" s="138" t="s">
        <v>164</v>
      </c>
      <c r="F70" s="112">
        <v>540</v>
      </c>
      <c r="G70" s="112" t="s">
        <v>7</v>
      </c>
      <c r="H70" s="112" t="s">
        <v>252</v>
      </c>
      <c r="I70" s="127" t="s">
        <v>237</v>
      </c>
      <c r="J70" s="120"/>
      <c r="K70" s="370"/>
      <c r="L70" s="88"/>
      <c r="M70" s="75"/>
      <c r="O70" s="90"/>
      <c r="Q70" s="90"/>
      <c r="R70" s="90"/>
      <c r="S70" s="90"/>
      <c r="T70" s="90"/>
      <c r="U70" s="90"/>
      <c r="V70" s="90"/>
    </row>
    <row r="71" spans="1:22" s="89" customFormat="1" ht="88.5" customHeight="1">
      <c r="A71" s="121"/>
      <c r="B71" s="134"/>
      <c r="C71" s="346"/>
      <c r="D71" s="131" t="s">
        <v>304</v>
      </c>
      <c r="E71" s="138" t="s">
        <v>305</v>
      </c>
      <c r="F71" s="112">
        <v>320</v>
      </c>
      <c r="G71" s="112" t="s">
        <v>7</v>
      </c>
      <c r="H71" s="112" t="s">
        <v>213</v>
      </c>
      <c r="I71" s="127" t="s">
        <v>303</v>
      </c>
      <c r="J71" s="120"/>
      <c r="K71" s="370"/>
      <c r="L71" s="88"/>
      <c r="M71" s="75"/>
      <c r="O71" s="90"/>
      <c r="Q71" s="90"/>
      <c r="R71" s="90"/>
      <c r="S71" s="90"/>
      <c r="T71" s="90"/>
      <c r="U71" s="90"/>
      <c r="V71" s="90"/>
    </row>
    <row r="72" spans="1:22" s="102" customFormat="1" ht="101.25" customHeight="1">
      <c r="A72" s="132"/>
      <c r="B72" s="137" t="s">
        <v>49</v>
      </c>
      <c r="C72" s="123" t="s">
        <v>206</v>
      </c>
      <c r="D72" s="131" t="s">
        <v>207</v>
      </c>
      <c r="E72" s="138" t="s">
        <v>121</v>
      </c>
      <c r="F72" s="112">
        <v>300</v>
      </c>
      <c r="G72" s="112" t="s">
        <v>7</v>
      </c>
      <c r="H72" s="112" t="s">
        <v>216</v>
      </c>
      <c r="I72" s="127" t="s">
        <v>237</v>
      </c>
      <c r="J72" s="120"/>
      <c r="K72" s="369"/>
      <c r="L72" s="128"/>
      <c r="M72" s="75"/>
      <c r="N72" s="100"/>
      <c r="O72" s="101"/>
      <c r="Q72" s="101"/>
      <c r="R72" s="101"/>
      <c r="S72" s="101"/>
      <c r="T72" s="101"/>
      <c r="U72" s="101"/>
      <c r="V72" s="101"/>
    </row>
    <row r="73" spans="1:22" s="102" customFormat="1" ht="108" customHeight="1">
      <c r="A73" s="132"/>
      <c r="B73" s="137"/>
      <c r="C73" s="123" t="s">
        <v>254</v>
      </c>
      <c r="D73" s="116" t="s">
        <v>288</v>
      </c>
      <c r="E73" s="155" t="s">
        <v>255</v>
      </c>
      <c r="F73" s="184">
        <v>550</v>
      </c>
      <c r="G73" s="20" t="s">
        <v>250</v>
      </c>
      <c r="H73" s="20" t="s">
        <v>93</v>
      </c>
      <c r="I73" s="127" t="s">
        <v>345</v>
      </c>
      <c r="J73" s="120"/>
      <c r="K73" s="369"/>
      <c r="L73" s="128"/>
      <c r="M73" s="75"/>
      <c r="N73" s="100"/>
      <c r="O73" s="101"/>
      <c r="Q73" s="101"/>
      <c r="R73" s="101"/>
      <c r="S73" s="101"/>
      <c r="T73" s="101"/>
      <c r="U73" s="101"/>
      <c r="V73" s="101"/>
    </row>
    <row r="74" spans="1:22" s="102" customFormat="1" ht="91.5" customHeight="1">
      <c r="A74" s="132"/>
      <c r="B74" s="137"/>
      <c r="C74" s="123"/>
      <c r="D74" s="116" t="s">
        <v>256</v>
      </c>
      <c r="E74" s="155" t="s">
        <v>257</v>
      </c>
      <c r="F74" s="184">
        <v>366</v>
      </c>
      <c r="G74" s="20" t="s">
        <v>250</v>
      </c>
      <c r="H74" s="20" t="s">
        <v>93</v>
      </c>
      <c r="I74" s="127" t="s">
        <v>258</v>
      </c>
      <c r="J74" s="120"/>
      <c r="K74" s="369"/>
      <c r="L74" s="128"/>
      <c r="M74" s="75"/>
      <c r="N74" s="100"/>
      <c r="O74" s="101"/>
      <c r="Q74" s="101"/>
      <c r="R74" s="101"/>
      <c r="S74" s="101"/>
      <c r="T74" s="101"/>
      <c r="U74" s="101"/>
      <c r="V74" s="101"/>
    </row>
    <row r="75" spans="1:22" s="102" customFormat="1" ht="21" customHeight="1">
      <c r="A75" s="129"/>
      <c r="B75" s="137"/>
      <c r="C75" s="130"/>
      <c r="D75" s="117" t="s">
        <v>91</v>
      </c>
      <c r="E75" s="118"/>
      <c r="F75" s="139">
        <f>SUM(F48:F74)</f>
        <v>534635.75</v>
      </c>
      <c r="G75" s="112"/>
      <c r="H75" s="112"/>
      <c r="I75" s="112"/>
      <c r="J75" s="120"/>
      <c r="K75" s="369"/>
      <c r="L75" s="128"/>
      <c r="M75" s="75"/>
      <c r="N75" s="100"/>
      <c r="O75" s="101"/>
      <c r="Q75" s="101"/>
      <c r="R75" s="101"/>
      <c r="S75" s="101"/>
      <c r="T75" s="101"/>
      <c r="U75" s="101"/>
      <c r="V75" s="101"/>
    </row>
    <row r="76" spans="1:22" s="98" customFormat="1" ht="22.5" customHeight="1">
      <c r="A76" s="67" t="s">
        <v>82</v>
      </c>
      <c r="B76" s="91"/>
      <c r="C76" s="69" t="s">
        <v>148</v>
      </c>
      <c r="D76" s="380"/>
      <c r="E76" s="381"/>
      <c r="F76" s="382"/>
      <c r="G76" s="383"/>
      <c r="H76" s="383"/>
      <c r="I76" s="383"/>
      <c r="J76" s="387"/>
      <c r="K76" s="389"/>
      <c r="L76" s="95"/>
      <c r="M76" s="75"/>
      <c r="N76" s="96"/>
      <c r="O76" s="97"/>
      <c r="Q76" s="97"/>
      <c r="R76" s="97"/>
      <c r="S76" s="97"/>
      <c r="T76" s="97"/>
      <c r="U76" s="97"/>
      <c r="V76" s="97"/>
    </row>
    <row r="77" spans="1:22" s="192" customFormat="1" ht="68.25" customHeight="1">
      <c r="A77" s="108"/>
      <c r="B77" s="109" t="s">
        <v>184</v>
      </c>
      <c r="C77" s="190" t="s">
        <v>166</v>
      </c>
      <c r="D77" s="110" t="s">
        <v>371</v>
      </c>
      <c r="E77" s="125" t="s">
        <v>149</v>
      </c>
      <c r="F77" s="126">
        <v>2347</v>
      </c>
      <c r="G77" s="126" t="s">
        <v>3</v>
      </c>
      <c r="H77" s="126" t="s">
        <v>2</v>
      </c>
      <c r="I77" s="126" t="s">
        <v>238</v>
      </c>
      <c r="J77" s="114"/>
      <c r="K77" s="372"/>
      <c r="L77" s="191"/>
      <c r="M77" s="171"/>
      <c r="O77" s="193"/>
      <c r="Q77" s="193"/>
      <c r="R77" s="193"/>
      <c r="S77" s="193"/>
      <c r="T77" s="193"/>
      <c r="U77" s="193"/>
      <c r="V77" s="193"/>
    </row>
    <row r="78" spans="1:22" s="102" customFormat="1" ht="21.75" customHeight="1">
      <c r="A78" s="112"/>
      <c r="B78" s="115"/>
      <c r="C78" s="116"/>
      <c r="D78" s="117" t="s">
        <v>83</v>
      </c>
      <c r="E78" s="118"/>
      <c r="F78" s="119">
        <f>SUM(F77:F77)</f>
        <v>2347</v>
      </c>
      <c r="G78" s="112"/>
      <c r="H78" s="112"/>
      <c r="I78" s="112"/>
      <c r="J78" s="120"/>
      <c r="K78" s="369"/>
      <c r="L78" s="128"/>
      <c r="M78" s="75"/>
      <c r="N78" s="100"/>
      <c r="O78" s="101"/>
      <c r="Q78" s="101"/>
      <c r="R78" s="101"/>
      <c r="S78" s="101"/>
      <c r="T78" s="101"/>
      <c r="U78" s="101"/>
      <c r="V78" s="101"/>
    </row>
    <row r="79" spans="1:22" s="98" customFormat="1" ht="20.25" customHeight="1">
      <c r="A79" s="93" t="s">
        <v>84</v>
      </c>
      <c r="B79" s="103"/>
      <c r="C79" s="69" t="s">
        <v>63</v>
      </c>
      <c r="D79" s="380"/>
      <c r="E79" s="381"/>
      <c r="F79" s="386"/>
      <c r="G79" s="383"/>
      <c r="H79" s="383"/>
      <c r="I79" s="383"/>
      <c r="J79" s="387"/>
      <c r="K79" s="389"/>
      <c r="L79" s="95"/>
      <c r="M79" s="75"/>
      <c r="N79" s="96"/>
      <c r="O79" s="97"/>
      <c r="Q79" s="97"/>
      <c r="R79" s="97"/>
      <c r="S79" s="97"/>
      <c r="T79" s="97"/>
      <c r="U79" s="97"/>
      <c r="V79" s="97"/>
    </row>
    <row r="80" spans="1:22" s="32" customFormat="1" ht="69" customHeight="1">
      <c r="A80" s="20"/>
      <c r="B80" s="115" t="s">
        <v>27</v>
      </c>
      <c r="C80" s="349" t="s">
        <v>85</v>
      </c>
      <c r="D80" s="116" t="s">
        <v>383</v>
      </c>
      <c r="E80" s="155" t="s">
        <v>135</v>
      </c>
      <c r="F80" s="360">
        <f>3258+81</f>
        <v>3339</v>
      </c>
      <c r="G80" s="20" t="s">
        <v>3</v>
      </c>
      <c r="H80" s="211" t="s">
        <v>64</v>
      </c>
      <c r="I80" s="112" t="s">
        <v>239</v>
      </c>
      <c r="J80" s="212"/>
      <c r="K80" s="369"/>
      <c r="L80" s="30"/>
      <c r="M80" s="35"/>
      <c r="O80" s="31"/>
      <c r="Q80" s="31"/>
      <c r="R80" s="31"/>
      <c r="S80" s="31"/>
      <c r="T80" s="31"/>
      <c r="U80" s="31"/>
      <c r="V80" s="31"/>
    </row>
    <row r="81" spans="1:22" s="100" customFormat="1" ht="66" customHeight="1">
      <c r="A81" s="112"/>
      <c r="B81" s="115"/>
      <c r="C81" s="133"/>
      <c r="D81" s="353" t="s">
        <v>332</v>
      </c>
      <c r="E81" s="379" t="s">
        <v>136</v>
      </c>
      <c r="F81" s="384">
        <v>1258</v>
      </c>
      <c r="G81" s="127" t="s">
        <v>4</v>
      </c>
      <c r="H81" s="385" t="s">
        <v>2</v>
      </c>
      <c r="I81" s="127" t="s">
        <v>239</v>
      </c>
      <c r="J81" s="388"/>
      <c r="K81" s="369"/>
      <c r="L81" s="105"/>
      <c r="M81" s="75"/>
      <c r="O81" s="176"/>
      <c r="Q81" s="176"/>
      <c r="R81" s="176"/>
      <c r="S81" s="176"/>
      <c r="T81" s="176"/>
      <c r="U81" s="176"/>
      <c r="V81" s="176"/>
    </row>
    <row r="82" spans="1:22" s="100" customFormat="1" ht="66" customHeight="1">
      <c r="A82" s="112"/>
      <c r="B82" s="115" t="s">
        <v>195</v>
      </c>
      <c r="C82" s="123" t="s">
        <v>101</v>
      </c>
      <c r="D82" s="116" t="s">
        <v>86</v>
      </c>
      <c r="E82" s="155" t="s">
        <v>137</v>
      </c>
      <c r="F82" s="184">
        <v>216</v>
      </c>
      <c r="G82" s="20" t="s">
        <v>66</v>
      </c>
      <c r="H82" s="20" t="s">
        <v>213</v>
      </c>
      <c r="I82" s="127" t="s">
        <v>239</v>
      </c>
      <c r="J82" s="212"/>
      <c r="K82" s="369"/>
      <c r="L82" s="105"/>
      <c r="M82" s="75"/>
      <c r="O82" s="176"/>
      <c r="Q82" s="176"/>
      <c r="R82" s="176"/>
      <c r="S82" s="176"/>
      <c r="T82" s="176"/>
      <c r="U82" s="176"/>
      <c r="V82" s="176"/>
    </row>
    <row r="83" spans="1:22" s="32" customFormat="1" ht="81.75" customHeight="1">
      <c r="A83" s="20"/>
      <c r="B83" s="115" t="s">
        <v>265</v>
      </c>
      <c r="C83" s="133" t="s">
        <v>262</v>
      </c>
      <c r="D83" s="116" t="s">
        <v>263</v>
      </c>
      <c r="E83" s="138" t="s">
        <v>29</v>
      </c>
      <c r="F83" s="184">
        <v>120</v>
      </c>
      <c r="G83" s="20" t="s">
        <v>7</v>
      </c>
      <c r="H83" s="20" t="s">
        <v>15</v>
      </c>
      <c r="I83" s="127" t="s">
        <v>239</v>
      </c>
      <c r="J83" s="212"/>
      <c r="K83" s="369"/>
      <c r="L83" s="30"/>
      <c r="M83" s="35"/>
      <c r="O83" s="31"/>
      <c r="Q83" s="31"/>
      <c r="R83" s="31"/>
      <c r="S83" s="31"/>
      <c r="T83" s="31"/>
      <c r="U83" s="31"/>
      <c r="V83" s="31"/>
    </row>
    <row r="84" spans="1:22" s="32" customFormat="1" ht="64.5" customHeight="1">
      <c r="A84" s="20"/>
      <c r="B84" s="115" t="s">
        <v>38</v>
      </c>
      <c r="C84" s="214" t="s">
        <v>264</v>
      </c>
      <c r="D84" s="215" t="s">
        <v>313</v>
      </c>
      <c r="E84" s="50" t="s">
        <v>314</v>
      </c>
      <c r="F84" s="184">
        <v>210</v>
      </c>
      <c r="G84" s="20" t="s">
        <v>7</v>
      </c>
      <c r="H84" s="20" t="s">
        <v>213</v>
      </c>
      <c r="I84" s="127" t="s">
        <v>239</v>
      </c>
      <c r="J84" s="212"/>
      <c r="K84" s="369"/>
      <c r="L84" s="30"/>
      <c r="M84" s="35"/>
      <c r="O84" s="31"/>
      <c r="Q84" s="31"/>
      <c r="R84" s="31"/>
      <c r="S84" s="31"/>
      <c r="T84" s="31"/>
      <c r="U84" s="31"/>
      <c r="V84" s="31"/>
    </row>
    <row r="85" spans="1:22" s="32" customFormat="1" ht="112.5" customHeight="1">
      <c r="A85" s="20"/>
      <c r="B85" s="115" t="s">
        <v>36</v>
      </c>
      <c r="C85" s="216"/>
      <c r="D85" s="215" t="s">
        <v>309</v>
      </c>
      <c r="E85" s="50" t="s">
        <v>266</v>
      </c>
      <c r="F85" s="184">
        <v>60</v>
      </c>
      <c r="G85" s="20" t="s">
        <v>7</v>
      </c>
      <c r="H85" s="20" t="s">
        <v>213</v>
      </c>
      <c r="I85" s="127" t="s">
        <v>239</v>
      </c>
      <c r="J85" s="212"/>
      <c r="K85" s="369"/>
      <c r="L85" s="30"/>
      <c r="M85" s="35"/>
      <c r="O85" s="31"/>
      <c r="Q85" s="31"/>
      <c r="R85" s="31"/>
      <c r="S85" s="31"/>
      <c r="T85" s="31"/>
      <c r="U85" s="31"/>
      <c r="V85" s="31"/>
    </row>
    <row r="86" spans="1:22" s="102" customFormat="1" ht="20.25" customHeight="1">
      <c r="A86" s="112"/>
      <c r="B86" s="115"/>
      <c r="C86" s="116"/>
      <c r="D86" s="217" t="s">
        <v>87</v>
      </c>
      <c r="E86" s="118"/>
      <c r="F86" s="119">
        <f>SUM(F80:F85)</f>
        <v>5203</v>
      </c>
      <c r="G86" s="112"/>
      <c r="H86" s="112"/>
      <c r="I86" s="112"/>
      <c r="J86" s="120"/>
      <c r="K86" s="369"/>
      <c r="L86" s="218"/>
      <c r="M86" s="75"/>
      <c r="N86" s="100"/>
      <c r="O86" s="101"/>
      <c r="Q86" s="101"/>
      <c r="R86" s="101"/>
      <c r="S86" s="101"/>
      <c r="T86" s="101"/>
      <c r="U86" s="101"/>
      <c r="V86" s="101"/>
    </row>
    <row r="87" spans="1:22" s="78" customFormat="1" ht="21" customHeight="1">
      <c r="A87" s="72" t="s">
        <v>88</v>
      </c>
      <c r="B87" s="104"/>
      <c r="C87" s="69" t="s">
        <v>65</v>
      </c>
      <c r="D87" s="380"/>
      <c r="E87" s="381"/>
      <c r="F87" s="386"/>
      <c r="G87" s="382"/>
      <c r="H87" s="382"/>
      <c r="I87" s="382"/>
      <c r="J87" s="392"/>
      <c r="K87" s="398"/>
      <c r="L87" s="74"/>
      <c r="M87" s="75"/>
      <c r="N87" s="76"/>
      <c r="O87" s="77"/>
      <c r="Q87" s="77"/>
      <c r="R87" s="77"/>
      <c r="S87" s="77"/>
      <c r="T87" s="77"/>
      <c r="U87" s="77"/>
      <c r="V87" s="77"/>
    </row>
    <row r="88" spans="1:22" s="198" customFormat="1" ht="83.25" customHeight="1">
      <c r="A88" s="194"/>
      <c r="B88" s="109" t="s">
        <v>185</v>
      </c>
      <c r="C88" s="347" t="s">
        <v>308</v>
      </c>
      <c r="D88" s="348" t="s">
        <v>331</v>
      </c>
      <c r="E88" s="125" t="s">
        <v>151</v>
      </c>
      <c r="F88" s="126">
        <v>2328</v>
      </c>
      <c r="G88" s="126" t="s">
        <v>3</v>
      </c>
      <c r="H88" s="126" t="s">
        <v>15</v>
      </c>
      <c r="I88" s="126" t="s">
        <v>349</v>
      </c>
      <c r="J88" s="195"/>
      <c r="K88" s="372"/>
      <c r="L88" s="196"/>
      <c r="M88" s="75"/>
      <c r="N88" s="100"/>
      <c r="O88" s="197"/>
      <c r="Q88" s="197"/>
      <c r="R88" s="197"/>
      <c r="S88" s="197"/>
      <c r="T88" s="197"/>
      <c r="U88" s="197"/>
      <c r="V88" s="197"/>
    </row>
    <row r="89" spans="1:22" s="102" customFormat="1" ht="18.75" customHeight="1">
      <c r="A89" s="112"/>
      <c r="B89" s="115"/>
      <c r="C89" s="116"/>
      <c r="D89" s="117" t="s">
        <v>89</v>
      </c>
      <c r="E89" s="118"/>
      <c r="F89" s="119">
        <f>SUM(F88:F88)</f>
        <v>2328</v>
      </c>
      <c r="G89" s="112"/>
      <c r="H89" s="112"/>
      <c r="I89" s="112"/>
      <c r="J89" s="120"/>
      <c r="K89" s="369"/>
      <c r="L89" s="128"/>
      <c r="M89" s="75"/>
      <c r="N89" s="100"/>
      <c r="O89" s="101"/>
      <c r="Q89" s="101"/>
      <c r="R89" s="101"/>
      <c r="S89" s="101"/>
      <c r="T89" s="101"/>
      <c r="U89" s="101"/>
      <c r="V89" s="101"/>
    </row>
    <row r="90" spans="1:22" s="78" customFormat="1" ht="18.75" customHeight="1">
      <c r="A90" s="72" t="s">
        <v>90</v>
      </c>
      <c r="B90" s="104"/>
      <c r="C90" s="69" t="s">
        <v>138</v>
      </c>
      <c r="D90" s="380"/>
      <c r="E90" s="381"/>
      <c r="F90" s="386"/>
      <c r="G90" s="382"/>
      <c r="H90" s="382"/>
      <c r="I90" s="382"/>
      <c r="J90" s="392"/>
      <c r="K90" s="398"/>
      <c r="L90" s="74"/>
      <c r="M90" s="75"/>
      <c r="N90" s="76"/>
      <c r="O90" s="77"/>
      <c r="Q90" s="77"/>
      <c r="R90" s="77"/>
      <c r="S90" s="77"/>
      <c r="T90" s="77"/>
      <c r="U90" s="77"/>
      <c r="V90" s="77"/>
    </row>
    <row r="91" spans="1:22" s="207" customFormat="1" ht="66" customHeight="1">
      <c r="A91" s="199"/>
      <c r="B91" s="168" t="s">
        <v>197</v>
      </c>
      <c r="C91" s="201" t="s">
        <v>139</v>
      </c>
      <c r="D91" s="343" t="s">
        <v>302</v>
      </c>
      <c r="E91" s="396" t="s">
        <v>141</v>
      </c>
      <c r="F91" s="397">
        <v>10095</v>
      </c>
      <c r="G91" s="126" t="s">
        <v>3</v>
      </c>
      <c r="H91" s="126" t="s">
        <v>15</v>
      </c>
      <c r="I91" s="126" t="s">
        <v>240</v>
      </c>
      <c r="J91" s="204"/>
      <c r="K91" s="372"/>
      <c r="L91" s="205"/>
      <c r="M91" s="206"/>
      <c r="O91" s="208"/>
      <c r="Q91" s="208"/>
      <c r="R91" s="208"/>
      <c r="S91" s="208"/>
      <c r="T91" s="208"/>
      <c r="U91" s="208"/>
      <c r="V91" s="208"/>
    </row>
    <row r="92" spans="1:22" s="207" customFormat="1" ht="69" customHeight="1">
      <c r="A92" s="199"/>
      <c r="B92" s="210" t="s">
        <v>27</v>
      </c>
      <c r="C92" s="201"/>
      <c r="D92" s="209" t="s">
        <v>346</v>
      </c>
      <c r="E92" s="393" t="s">
        <v>347</v>
      </c>
      <c r="F92" s="394">
        <v>2059</v>
      </c>
      <c r="G92" s="390" t="s">
        <v>5</v>
      </c>
      <c r="H92" s="391" t="s">
        <v>15</v>
      </c>
      <c r="I92" s="113" t="s">
        <v>261</v>
      </c>
      <c r="J92" s="395"/>
      <c r="K92" s="372"/>
      <c r="L92" s="205"/>
      <c r="M92" s="206"/>
      <c r="O92" s="208"/>
      <c r="Q92" s="208"/>
      <c r="R92" s="208"/>
      <c r="S92" s="208"/>
      <c r="T92" s="208"/>
      <c r="U92" s="208"/>
      <c r="V92" s="208"/>
    </row>
    <row r="93" spans="1:22" s="45" customFormat="1" ht="106.5" customHeight="1">
      <c r="A93" s="60"/>
      <c r="B93" s="115" t="s">
        <v>196</v>
      </c>
      <c r="C93" s="165" t="s">
        <v>140</v>
      </c>
      <c r="D93" s="116" t="s">
        <v>289</v>
      </c>
      <c r="E93" s="155" t="s">
        <v>142</v>
      </c>
      <c r="F93" s="184">
        <v>550</v>
      </c>
      <c r="G93" s="20" t="s">
        <v>163</v>
      </c>
      <c r="H93" s="20" t="s">
        <v>93</v>
      </c>
      <c r="I93" s="127" t="s">
        <v>259</v>
      </c>
      <c r="J93" s="169"/>
      <c r="K93" s="372"/>
      <c r="L93" s="43"/>
      <c r="M93" s="44"/>
      <c r="O93" s="46"/>
      <c r="Q93" s="46"/>
      <c r="R93" s="46"/>
      <c r="S93" s="46"/>
      <c r="T93" s="46"/>
      <c r="U93" s="46"/>
      <c r="V93" s="46"/>
    </row>
    <row r="94" spans="1:22" s="45" customFormat="1" ht="93" customHeight="1">
      <c r="A94" s="60"/>
      <c r="B94" s="115" t="s">
        <v>196</v>
      </c>
      <c r="C94" s="165"/>
      <c r="D94" s="116" t="s">
        <v>290</v>
      </c>
      <c r="E94" s="155" t="s">
        <v>143</v>
      </c>
      <c r="F94" s="184">
        <v>550</v>
      </c>
      <c r="G94" s="20" t="s">
        <v>163</v>
      </c>
      <c r="H94" s="20" t="s">
        <v>93</v>
      </c>
      <c r="I94" s="127" t="s">
        <v>260</v>
      </c>
      <c r="J94" s="185"/>
      <c r="K94" s="399"/>
      <c r="L94" s="43"/>
      <c r="M94" s="44"/>
      <c r="O94" s="46"/>
      <c r="Q94" s="46"/>
      <c r="R94" s="46"/>
      <c r="S94" s="46"/>
      <c r="T94" s="46"/>
      <c r="U94" s="46"/>
      <c r="V94" s="46"/>
    </row>
    <row r="95" spans="1:22" s="172" customFormat="1" ht="108.75" customHeight="1">
      <c r="A95" s="164"/>
      <c r="B95" s="115" t="s">
        <v>196</v>
      </c>
      <c r="C95" s="165"/>
      <c r="D95" s="228" t="s">
        <v>271</v>
      </c>
      <c r="E95" s="111" t="s">
        <v>272</v>
      </c>
      <c r="F95" s="226">
        <v>366</v>
      </c>
      <c r="G95" s="203" t="s">
        <v>104</v>
      </c>
      <c r="H95" s="168" t="s">
        <v>93</v>
      </c>
      <c r="I95" s="227" t="s">
        <v>270</v>
      </c>
      <c r="J95" s="185"/>
      <c r="K95" s="372"/>
      <c r="L95" s="170"/>
      <c r="M95" s="171"/>
      <c r="O95" s="173"/>
      <c r="Q95" s="173"/>
      <c r="R95" s="173"/>
      <c r="S95" s="173"/>
      <c r="T95" s="173"/>
      <c r="U95" s="173"/>
      <c r="V95" s="173"/>
    </row>
    <row r="96" spans="1:22" s="172" customFormat="1" ht="64.5" customHeight="1">
      <c r="A96" s="164"/>
      <c r="B96" s="259"/>
      <c r="C96" s="165"/>
      <c r="D96" s="233" t="s">
        <v>169</v>
      </c>
      <c r="E96" s="260" t="s">
        <v>155</v>
      </c>
      <c r="F96" s="167">
        <v>300</v>
      </c>
      <c r="G96" s="112" t="s">
        <v>7</v>
      </c>
      <c r="H96" s="112" t="s">
        <v>97</v>
      </c>
      <c r="I96" s="227" t="s">
        <v>242</v>
      </c>
      <c r="J96" s="185"/>
      <c r="K96" s="400"/>
      <c r="L96" s="170"/>
      <c r="M96" s="171"/>
      <c r="O96" s="173"/>
      <c r="Q96" s="173"/>
      <c r="R96" s="173"/>
      <c r="S96" s="173"/>
      <c r="T96" s="173"/>
      <c r="U96" s="173"/>
      <c r="V96" s="173"/>
    </row>
    <row r="97" spans="1:22" s="172" customFormat="1" ht="63.75" customHeight="1">
      <c r="A97" s="164"/>
      <c r="B97" s="259"/>
      <c r="C97" s="165"/>
      <c r="D97" s="261" t="s">
        <v>218</v>
      </c>
      <c r="E97" s="260" t="s">
        <v>154</v>
      </c>
      <c r="F97" s="220">
        <f>95*30</f>
        <v>2850</v>
      </c>
      <c r="G97" s="112" t="s">
        <v>7</v>
      </c>
      <c r="H97" s="112" t="s">
        <v>170</v>
      </c>
      <c r="I97" s="227" t="s">
        <v>242</v>
      </c>
      <c r="J97" s="185"/>
      <c r="K97" s="400"/>
      <c r="L97" s="170"/>
      <c r="M97" s="171"/>
      <c r="O97" s="173"/>
      <c r="Q97" s="173"/>
      <c r="R97" s="173"/>
      <c r="S97" s="173"/>
      <c r="T97" s="173"/>
      <c r="U97" s="173"/>
      <c r="V97" s="173"/>
    </row>
    <row r="98" spans="1:22" s="172" customFormat="1" ht="64.5" customHeight="1">
      <c r="A98" s="164"/>
      <c r="B98" s="259"/>
      <c r="C98" s="262"/>
      <c r="D98" s="261" t="s">
        <v>222</v>
      </c>
      <c r="E98" s="260" t="s">
        <v>154</v>
      </c>
      <c r="F98" s="167">
        <v>60</v>
      </c>
      <c r="G98" s="112" t="s">
        <v>7</v>
      </c>
      <c r="H98" s="112" t="s">
        <v>171</v>
      </c>
      <c r="I98" s="227" t="s">
        <v>242</v>
      </c>
      <c r="J98" s="185"/>
      <c r="K98" s="400"/>
      <c r="L98" s="170"/>
      <c r="M98" s="171"/>
      <c r="O98" s="173"/>
      <c r="Q98" s="173"/>
      <c r="R98" s="173"/>
      <c r="S98" s="173"/>
      <c r="T98" s="173"/>
      <c r="U98" s="173"/>
      <c r="V98" s="173"/>
    </row>
    <row r="99" spans="1:22" s="172" customFormat="1" ht="138" customHeight="1">
      <c r="A99" s="164"/>
      <c r="B99" s="263"/>
      <c r="C99" s="264" t="s">
        <v>180</v>
      </c>
      <c r="D99" s="265" t="s">
        <v>363</v>
      </c>
      <c r="E99" s="266" t="s">
        <v>54</v>
      </c>
      <c r="F99" s="200">
        <f>1300*6</f>
        <v>7800</v>
      </c>
      <c r="G99" s="112" t="s">
        <v>299</v>
      </c>
      <c r="H99" s="112" t="s">
        <v>178</v>
      </c>
      <c r="I99" s="227" t="s">
        <v>241</v>
      </c>
      <c r="J99" s="185"/>
      <c r="K99" s="400"/>
      <c r="L99" s="170"/>
      <c r="M99" s="171"/>
      <c r="O99" s="173"/>
      <c r="Q99" s="173"/>
      <c r="R99" s="173"/>
      <c r="S99" s="173"/>
      <c r="T99" s="173"/>
      <c r="U99" s="173"/>
      <c r="V99" s="173"/>
    </row>
    <row r="100" spans="1:22" s="172" customFormat="1" ht="139.5" customHeight="1">
      <c r="A100" s="164"/>
      <c r="B100" s="263"/>
      <c r="C100" s="264"/>
      <c r="D100" s="265" t="s">
        <v>366</v>
      </c>
      <c r="E100" s="266" t="s">
        <v>362</v>
      </c>
      <c r="F100" s="200">
        <f>75*20</f>
        <v>1500</v>
      </c>
      <c r="G100" s="112" t="s">
        <v>359</v>
      </c>
      <c r="H100" s="112" t="s">
        <v>178</v>
      </c>
      <c r="I100" s="227" t="s">
        <v>241</v>
      </c>
      <c r="J100" s="185"/>
      <c r="K100" s="400"/>
      <c r="L100" s="170"/>
      <c r="M100" s="171"/>
      <c r="O100" s="173"/>
      <c r="Q100" s="173"/>
      <c r="R100" s="173"/>
      <c r="S100" s="173"/>
      <c r="T100" s="173"/>
      <c r="U100" s="173"/>
      <c r="V100" s="173"/>
    </row>
    <row r="101" spans="1:22" s="257" customFormat="1" ht="130.5" customHeight="1">
      <c r="A101" s="252"/>
      <c r="B101" s="174"/>
      <c r="C101" s="253"/>
      <c r="D101" s="336" t="s">
        <v>348</v>
      </c>
      <c r="E101" s="340" t="s">
        <v>358</v>
      </c>
      <c r="F101" s="337">
        <f>6300*6</f>
        <v>37800</v>
      </c>
      <c r="G101" s="338" t="s">
        <v>177</v>
      </c>
      <c r="H101" s="332" t="s">
        <v>178</v>
      </c>
      <c r="I101" s="339" t="s">
        <v>298</v>
      </c>
      <c r="J101" s="254"/>
      <c r="K101" s="401"/>
      <c r="L101" s="255"/>
      <c r="M101" s="256"/>
      <c r="O101" s="258"/>
      <c r="Q101" s="258"/>
      <c r="R101" s="258"/>
      <c r="S101" s="258"/>
      <c r="T101" s="258"/>
      <c r="U101" s="258"/>
      <c r="V101" s="258"/>
    </row>
    <row r="102" spans="1:22" s="172" customFormat="1" ht="130.5" customHeight="1">
      <c r="A102" s="164"/>
      <c r="B102" s="259"/>
      <c r="C102" s="123" t="s">
        <v>147</v>
      </c>
      <c r="D102" s="228" t="s">
        <v>364</v>
      </c>
      <c r="E102" s="267" t="s">
        <v>146</v>
      </c>
      <c r="F102" s="202">
        <f>(8*125+4*40)*3.45</f>
        <v>4002</v>
      </c>
      <c r="G102" s="112" t="s">
        <v>7</v>
      </c>
      <c r="H102" s="112" t="s">
        <v>178</v>
      </c>
      <c r="I102" s="227" t="s">
        <v>241</v>
      </c>
      <c r="J102" s="169"/>
      <c r="K102" s="400"/>
      <c r="L102" s="170"/>
      <c r="M102" s="171"/>
      <c r="O102" s="173"/>
      <c r="Q102" s="173"/>
      <c r="R102" s="173"/>
      <c r="S102" s="173"/>
      <c r="T102" s="173"/>
      <c r="U102" s="173"/>
      <c r="V102" s="173"/>
    </row>
    <row r="103" spans="1:22" s="172" customFormat="1" ht="121.5" customHeight="1">
      <c r="A103" s="164"/>
      <c r="B103" s="259"/>
      <c r="C103" s="165"/>
      <c r="D103" s="341" t="s">
        <v>365</v>
      </c>
      <c r="E103" s="243" t="s">
        <v>361</v>
      </c>
      <c r="F103" s="268">
        <f>(18*125+9*40)*4.5</f>
        <v>11745</v>
      </c>
      <c r="G103" s="112" t="s">
        <v>7</v>
      </c>
      <c r="H103" s="112" t="s">
        <v>178</v>
      </c>
      <c r="I103" s="227" t="s">
        <v>241</v>
      </c>
      <c r="J103" s="169"/>
      <c r="K103" s="400"/>
      <c r="L103" s="170"/>
      <c r="M103" s="171"/>
      <c r="O103" s="173"/>
      <c r="Q103" s="173"/>
      <c r="R103" s="173"/>
      <c r="S103" s="173"/>
      <c r="T103" s="173"/>
      <c r="U103" s="173"/>
      <c r="V103" s="173"/>
    </row>
    <row r="104" spans="1:22" s="102" customFormat="1" ht="19.5" customHeight="1">
      <c r="A104" s="129"/>
      <c r="B104" s="137"/>
      <c r="C104" s="123"/>
      <c r="D104" s="117" t="s">
        <v>100</v>
      </c>
      <c r="E104" s="138"/>
      <c r="F104" s="119">
        <f>SUM(F91:F103)</f>
        <v>79677</v>
      </c>
      <c r="G104" s="112"/>
      <c r="H104" s="112"/>
      <c r="I104" s="112"/>
      <c r="J104" s="212"/>
      <c r="K104" s="369"/>
      <c r="L104" s="105"/>
      <c r="M104" s="75"/>
      <c r="N104" s="100"/>
      <c r="O104" s="106"/>
      <c r="P104" s="107"/>
      <c r="Q104" s="101"/>
      <c r="R104" s="101"/>
      <c r="S104" s="101"/>
      <c r="T104" s="101"/>
      <c r="U104" s="101"/>
      <c r="V104" s="101"/>
    </row>
    <row r="105" spans="1:22" s="102" customFormat="1" ht="21.75" customHeight="1">
      <c r="A105" s="67" t="s">
        <v>181</v>
      </c>
      <c r="B105" s="91"/>
      <c r="C105" s="69" t="s">
        <v>247</v>
      </c>
      <c r="D105" s="92"/>
      <c r="E105" s="92"/>
      <c r="F105" s="72"/>
      <c r="G105" s="93"/>
      <c r="H105" s="93"/>
      <c r="I105" s="93"/>
      <c r="J105" s="94"/>
      <c r="K105" s="99"/>
      <c r="L105" s="105"/>
      <c r="M105" s="75"/>
      <c r="N105" s="100"/>
      <c r="O105" s="106"/>
      <c r="P105" s="107"/>
      <c r="Q105" s="101"/>
      <c r="R105" s="101"/>
      <c r="S105" s="101"/>
      <c r="T105" s="101"/>
      <c r="U105" s="101"/>
      <c r="V105" s="101"/>
    </row>
    <row r="106" spans="1:22" s="102" customFormat="1" ht="65.25" customHeight="1">
      <c r="A106" s="183"/>
      <c r="B106" s="225" t="s">
        <v>41</v>
      </c>
      <c r="C106" s="409" t="s">
        <v>372</v>
      </c>
      <c r="D106" s="131" t="s">
        <v>373</v>
      </c>
      <c r="E106" s="125" t="s">
        <v>287</v>
      </c>
      <c r="F106" s="403">
        <v>1462.4</v>
      </c>
      <c r="G106" s="20" t="s">
        <v>7</v>
      </c>
      <c r="H106" s="20" t="s">
        <v>178</v>
      </c>
      <c r="I106" s="112" t="s">
        <v>253</v>
      </c>
      <c r="J106" s="94"/>
      <c r="K106" s="369"/>
      <c r="L106" s="105"/>
      <c r="M106" s="75"/>
      <c r="N106" s="100"/>
      <c r="O106" s="106"/>
      <c r="P106" s="107"/>
      <c r="Q106" s="101"/>
      <c r="R106" s="101"/>
      <c r="S106" s="101"/>
      <c r="T106" s="101"/>
      <c r="U106" s="101"/>
      <c r="V106" s="101"/>
    </row>
    <row r="107" spans="1:22" s="102" customFormat="1" ht="80.25" customHeight="1">
      <c r="A107" s="194"/>
      <c r="B107" s="109" t="s">
        <v>41</v>
      </c>
      <c r="C107" s="410"/>
      <c r="D107" s="131" t="s">
        <v>382</v>
      </c>
      <c r="E107" s="181" t="s">
        <v>374</v>
      </c>
      <c r="F107" s="112">
        <v>336</v>
      </c>
      <c r="G107" s="112" t="s">
        <v>7</v>
      </c>
      <c r="H107" s="112" t="s">
        <v>375</v>
      </c>
      <c r="I107" s="112" t="s">
        <v>253</v>
      </c>
      <c r="J107" s="94"/>
      <c r="K107" s="369"/>
      <c r="L107" s="105"/>
      <c r="M107" s="75"/>
      <c r="N107" s="100"/>
      <c r="O107" s="106"/>
      <c r="P107" s="107"/>
      <c r="Q107" s="101"/>
      <c r="R107" s="101"/>
      <c r="S107" s="101"/>
      <c r="T107" s="101"/>
      <c r="U107" s="101"/>
      <c r="V107" s="101"/>
    </row>
    <row r="108" spans="1:22" s="102" customFormat="1" ht="62.25" customHeight="1">
      <c r="A108" s="194"/>
      <c r="B108" s="109"/>
      <c r="C108" s="410"/>
      <c r="D108" s="131" t="s">
        <v>376</v>
      </c>
      <c r="E108" s="181" t="s">
        <v>377</v>
      </c>
      <c r="F108" s="112">
        <v>750</v>
      </c>
      <c r="G108" s="112" t="s">
        <v>7</v>
      </c>
      <c r="H108" s="112" t="s">
        <v>178</v>
      </c>
      <c r="I108" s="112" t="s">
        <v>253</v>
      </c>
      <c r="J108" s="94"/>
      <c r="K108" s="369"/>
      <c r="L108" s="105"/>
      <c r="M108" s="75"/>
      <c r="N108" s="100"/>
      <c r="O108" s="106"/>
      <c r="P108" s="107"/>
      <c r="Q108" s="101"/>
      <c r="R108" s="101"/>
      <c r="S108" s="101"/>
      <c r="T108" s="101"/>
      <c r="U108" s="101"/>
      <c r="V108" s="101"/>
    </row>
    <row r="109" spans="1:22" s="102" customFormat="1" ht="65.25" customHeight="1">
      <c r="A109" s="194"/>
      <c r="B109" s="182"/>
      <c r="C109" s="411"/>
      <c r="D109" s="131" t="s">
        <v>378</v>
      </c>
      <c r="E109" s="181" t="s">
        <v>379</v>
      </c>
      <c r="F109" s="112">
        <v>345</v>
      </c>
      <c r="G109" s="112" t="s">
        <v>7</v>
      </c>
      <c r="H109" s="112" t="s">
        <v>213</v>
      </c>
      <c r="I109" s="112" t="s">
        <v>253</v>
      </c>
      <c r="J109" s="94"/>
      <c r="K109" s="369"/>
      <c r="L109" s="105"/>
      <c r="M109" s="75"/>
      <c r="N109" s="100"/>
      <c r="O109" s="106"/>
      <c r="P109" s="107"/>
      <c r="Q109" s="101"/>
      <c r="R109" s="101"/>
      <c r="S109" s="101"/>
      <c r="T109" s="101"/>
      <c r="U109" s="101"/>
      <c r="V109" s="101"/>
    </row>
    <row r="110" spans="1:22" s="102" customFormat="1" ht="19.5" customHeight="1">
      <c r="A110" s="112"/>
      <c r="B110" s="115"/>
      <c r="C110" s="116"/>
      <c r="D110" s="117" t="s">
        <v>209</v>
      </c>
      <c r="E110" s="118"/>
      <c r="F110" s="119">
        <f>SUM(F106:F109)</f>
        <v>2893.4</v>
      </c>
      <c r="G110" s="112"/>
      <c r="H110" s="112"/>
      <c r="I110" s="112"/>
      <c r="J110" s="120"/>
      <c r="K110" s="188"/>
      <c r="L110" s="105"/>
      <c r="M110" s="75"/>
      <c r="N110" s="100"/>
      <c r="O110" s="106"/>
      <c r="P110" s="107"/>
      <c r="Q110" s="101"/>
      <c r="R110" s="101"/>
      <c r="S110" s="101"/>
      <c r="T110" s="101"/>
      <c r="U110" s="101"/>
      <c r="V110" s="101"/>
    </row>
    <row r="111" spans="1:22" s="102" customFormat="1" ht="16.5" customHeight="1">
      <c r="A111" s="269"/>
      <c r="B111" s="270"/>
      <c r="C111" s="271"/>
      <c r="D111" s="272"/>
      <c r="E111" s="273"/>
      <c r="F111" s="274"/>
      <c r="G111" s="274"/>
      <c r="H111" s="359"/>
      <c r="I111" s="356"/>
      <c r="J111" s="275"/>
      <c r="L111" s="105"/>
      <c r="M111" s="75"/>
      <c r="N111" s="100"/>
      <c r="O111" s="106"/>
      <c r="P111" s="107"/>
      <c r="Q111" s="101"/>
      <c r="R111" s="101"/>
      <c r="S111" s="101"/>
      <c r="T111" s="101"/>
      <c r="U111" s="101"/>
      <c r="V111" s="101"/>
    </row>
    <row r="112" spans="1:22" s="102" customFormat="1" ht="17.25" customHeight="1" thickBot="1">
      <c r="A112" s="277"/>
      <c r="B112" s="278"/>
      <c r="C112" s="279"/>
      <c r="D112" s="280"/>
      <c r="E112" s="281" t="s">
        <v>211</v>
      </c>
      <c r="F112" s="404">
        <f>F19+F32+F46+F75+F78+F86+F89+F104+F110</f>
        <v>701152.05</v>
      </c>
      <c r="G112" s="282" t="s">
        <v>16</v>
      </c>
      <c r="H112" s="354"/>
      <c r="I112" s="355"/>
      <c r="J112" s="283" t="s">
        <v>219</v>
      </c>
      <c r="K112" s="362" t="s">
        <v>353</v>
      </c>
      <c r="L112" s="276" t="s">
        <v>315</v>
      </c>
      <c r="M112" s="75"/>
      <c r="N112" s="176"/>
      <c r="O112" s="106"/>
      <c r="P112" s="357">
        <f>I112+11232</f>
        <v>11232</v>
      </c>
      <c r="Q112" s="106"/>
      <c r="R112" s="101"/>
      <c r="S112" s="101"/>
      <c r="T112" s="101"/>
      <c r="U112" s="101"/>
      <c r="V112" s="101"/>
    </row>
    <row r="113" spans="1:22" s="100" customFormat="1" ht="17.25" customHeight="1" thickTop="1">
      <c r="A113" s="285"/>
      <c r="B113" s="278"/>
      <c r="C113" s="279"/>
      <c r="D113" s="280"/>
      <c r="E113" s="286" t="s">
        <v>210</v>
      </c>
      <c r="F113" s="287">
        <f>SUM(F48:F65)</f>
        <v>526685.75</v>
      </c>
      <c r="G113" s="288" t="s">
        <v>106</v>
      </c>
      <c r="H113" s="289"/>
      <c r="I113" s="290"/>
      <c r="J113" s="291">
        <f>F113/52/36</f>
        <v>281.3492254273504</v>
      </c>
      <c r="K113" s="363">
        <f>F113/(52*36)</f>
        <v>281.3492254273504</v>
      </c>
      <c r="L113" s="292" t="s">
        <v>351</v>
      </c>
      <c r="M113" s="75"/>
      <c r="N113" s="176"/>
      <c r="O113" s="106"/>
      <c r="P113" s="284"/>
      <c r="Q113" s="106"/>
      <c r="R113" s="176"/>
      <c r="S113" s="176"/>
      <c r="T113" s="176"/>
      <c r="U113" s="176"/>
      <c r="V113" s="176"/>
    </row>
    <row r="114" spans="1:22" s="100" customFormat="1" ht="17.25" customHeight="1">
      <c r="A114" s="285"/>
      <c r="B114" s="278"/>
      <c r="C114" s="279"/>
      <c r="D114" s="280"/>
      <c r="E114" s="286"/>
      <c r="F114" s="293">
        <f>SUM(F37:F44)</f>
        <v>38165.4</v>
      </c>
      <c r="G114" s="294" t="s">
        <v>144</v>
      </c>
      <c r="H114" s="295"/>
      <c r="I114" s="294"/>
      <c r="J114" s="296">
        <f>F114/52/36</f>
        <v>20.387500000000003</v>
      </c>
      <c r="K114" s="363">
        <f>F114/(52*36)</f>
        <v>20.3875</v>
      </c>
      <c r="L114" s="292" t="s">
        <v>350</v>
      </c>
      <c r="M114" s="75"/>
      <c r="N114" s="176"/>
      <c r="O114" s="106"/>
      <c r="P114" s="284"/>
      <c r="Q114" s="106"/>
      <c r="R114" s="176"/>
      <c r="S114" s="176"/>
      <c r="T114" s="176"/>
      <c r="U114" s="176"/>
      <c r="V114" s="176"/>
    </row>
    <row r="115" spans="1:22" s="100" customFormat="1" ht="17.25" customHeight="1" thickBot="1">
      <c r="A115" s="285"/>
      <c r="B115" s="278"/>
      <c r="C115" s="279"/>
      <c r="D115" s="280"/>
      <c r="E115" s="286"/>
      <c r="F115" s="297">
        <f>F99+F100+F101+F102+F103</f>
        <v>62847</v>
      </c>
      <c r="G115" s="298" t="s">
        <v>145</v>
      </c>
      <c r="H115" s="299"/>
      <c r="I115" s="298"/>
      <c r="J115" s="300">
        <f>F115/52/36</f>
        <v>33.57211538461539</v>
      </c>
      <c r="K115" s="364">
        <f>F115/(52*36)</f>
        <v>33.57211538461539</v>
      </c>
      <c r="L115" s="292" t="s">
        <v>352</v>
      </c>
      <c r="M115" s="75"/>
      <c r="N115" s="176"/>
      <c r="O115" s="106"/>
      <c r="P115" s="284"/>
      <c r="Q115" s="106"/>
      <c r="R115" s="176"/>
      <c r="S115" s="176"/>
      <c r="T115" s="176"/>
      <c r="U115" s="176"/>
      <c r="V115" s="176"/>
    </row>
    <row r="116" spans="1:22" s="100" customFormat="1" ht="17.25" customHeight="1" thickTop="1">
      <c r="A116" s="285"/>
      <c r="B116" s="278"/>
      <c r="C116" s="279"/>
      <c r="D116" s="280"/>
      <c r="E116" s="286"/>
      <c r="F116" s="301">
        <f>F113+F114+F115</f>
        <v>627698.15</v>
      </c>
      <c r="G116" s="302" t="s">
        <v>107</v>
      </c>
      <c r="H116" s="302"/>
      <c r="I116" s="402"/>
      <c r="J116" s="303">
        <f>F116/52/36</f>
        <v>335.30884081196587</v>
      </c>
      <c r="K116" s="363">
        <f>SUM(K113:K115)</f>
        <v>335.30884081196575</v>
      </c>
      <c r="L116" s="292" t="s">
        <v>367</v>
      </c>
      <c r="M116" s="75"/>
      <c r="N116" s="176"/>
      <c r="O116" s="106"/>
      <c r="P116" s="284"/>
      <c r="Q116" s="106"/>
      <c r="R116" s="176"/>
      <c r="S116" s="176"/>
      <c r="T116" s="176"/>
      <c r="U116" s="176"/>
      <c r="V116" s="176"/>
    </row>
    <row r="117" spans="1:22" s="100" customFormat="1" ht="16.5" customHeight="1" thickBot="1">
      <c r="A117" s="285"/>
      <c r="B117" s="278"/>
      <c r="C117" s="304"/>
      <c r="D117" s="305"/>
      <c r="E117" s="286"/>
      <c r="F117" s="301">
        <f>F112-F116</f>
        <v>73453.90000000002</v>
      </c>
      <c r="G117" s="302" t="s">
        <v>370</v>
      </c>
      <c r="H117" s="306"/>
      <c r="I117" s="307"/>
      <c r="J117" s="309" t="e">
        <f>J116+#REF!</f>
        <v>#REF!</v>
      </c>
      <c r="K117" s="364">
        <f>F117/(52*40)</f>
        <v>35.31437500000001</v>
      </c>
      <c r="L117" s="176"/>
      <c r="M117" s="75"/>
      <c r="N117" s="176"/>
      <c r="O117" s="106"/>
      <c r="P117" s="284"/>
      <c r="Q117" s="106"/>
      <c r="R117" s="176"/>
      <c r="S117" s="176"/>
      <c r="T117" s="176"/>
      <c r="U117" s="176"/>
      <c r="V117" s="176"/>
    </row>
    <row r="118" spans="1:22" s="100" customFormat="1" ht="16.5" customHeight="1" thickTop="1">
      <c r="A118" s="285"/>
      <c r="B118" s="278"/>
      <c r="C118" s="304"/>
      <c r="D118" s="305"/>
      <c r="E118" s="286"/>
      <c r="H118" s="308"/>
      <c r="I118" s="307"/>
      <c r="J118" s="309"/>
      <c r="K118" s="405">
        <f>SUM(K116:K117)</f>
        <v>370.6232158119658</v>
      </c>
      <c r="L118" s="361" t="s">
        <v>354</v>
      </c>
      <c r="M118" s="75"/>
      <c r="N118" s="176"/>
      <c r="O118" s="106"/>
      <c r="P118" s="284"/>
      <c r="Q118" s="106"/>
      <c r="R118" s="176"/>
      <c r="S118" s="176"/>
      <c r="T118" s="176"/>
      <c r="U118" s="176"/>
      <c r="V118" s="176"/>
    </row>
    <row r="119" spans="1:22" s="102" customFormat="1" ht="18.75">
      <c r="A119" s="277"/>
      <c r="B119" s="310" t="s">
        <v>105</v>
      </c>
      <c r="F119" s="311"/>
      <c r="G119" s="312"/>
      <c r="H119" s="313"/>
      <c r="I119" s="313"/>
      <c r="J119" s="101"/>
      <c r="K119" s="189"/>
      <c r="L119" s="101"/>
      <c r="M119" s="75"/>
      <c r="N119" s="176"/>
      <c r="O119" s="106"/>
      <c r="P119" s="284"/>
      <c r="Q119" s="101"/>
      <c r="R119" s="101"/>
      <c r="S119" s="101"/>
      <c r="T119" s="101"/>
      <c r="U119" s="101"/>
      <c r="V119" s="101"/>
    </row>
    <row r="120" spans="1:22" s="305" customFormat="1" ht="16.5" thickBot="1">
      <c r="A120" s="277"/>
      <c r="I120" s="280"/>
      <c r="J120" s="224"/>
      <c r="K120" s="99"/>
      <c r="L120" s="224"/>
      <c r="M120" s="75"/>
      <c r="N120" s="189"/>
      <c r="O120" s="314"/>
      <c r="P120" s="315"/>
      <c r="Q120" s="189"/>
      <c r="R120" s="176"/>
      <c r="S120" s="189"/>
      <c r="T120" s="189"/>
      <c r="U120" s="189"/>
      <c r="V120" s="189"/>
    </row>
    <row r="121" spans="1:22" s="12" customFormat="1" ht="16.5" thickBot="1">
      <c r="A121" s="8"/>
      <c r="B121" s="40"/>
      <c r="C121" s="3"/>
      <c r="D121" s="1"/>
      <c r="I121" s="15"/>
      <c r="J121" s="29"/>
      <c r="K121" s="38"/>
      <c r="L121" s="31"/>
      <c r="M121" s="35"/>
      <c r="N121" s="31"/>
      <c r="O121" s="38"/>
      <c r="P121" s="39"/>
      <c r="Q121" s="38"/>
      <c r="R121" s="38"/>
      <c r="S121" s="38"/>
      <c r="T121" s="38"/>
      <c r="U121" s="38"/>
      <c r="V121" s="38"/>
    </row>
    <row r="122" spans="6:22" ht="15.75">
      <c r="F122" s="16"/>
      <c r="G122" s="15"/>
      <c r="H122" s="17"/>
      <c r="I122" s="15"/>
      <c r="J122" s="32"/>
      <c r="K122" s="38"/>
      <c r="L122" s="32"/>
      <c r="M122" s="35"/>
      <c r="N122" s="32"/>
      <c r="O122" s="27"/>
      <c r="P122" s="28"/>
      <c r="Q122" s="27"/>
      <c r="R122" s="27"/>
      <c r="S122" s="27"/>
      <c r="T122" s="27"/>
      <c r="U122" s="27"/>
      <c r="V122" s="27"/>
    </row>
    <row r="123" spans="6:14" ht="15.75">
      <c r="F123" s="16"/>
      <c r="G123" s="15"/>
      <c r="H123" s="17"/>
      <c r="I123" s="15"/>
      <c r="J123" s="11"/>
      <c r="K123" s="63"/>
      <c r="L123" s="11"/>
      <c r="M123" s="34"/>
      <c r="N123" s="11"/>
    </row>
    <row r="124" spans="6:14" ht="15.75">
      <c r="F124" s="18"/>
      <c r="G124" s="19"/>
      <c r="H124" s="17"/>
      <c r="I124" s="15"/>
      <c r="J124" s="11"/>
      <c r="K124" s="63"/>
      <c r="L124" s="11"/>
      <c r="M124" s="34"/>
      <c r="N124" s="11"/>
    </row>
    <row r="125" spans="6:14" ht="15.75">
      <c r="F125" s="18"/>
      <c r="G125" s="19"/>
      <c r="H125" s="17"/>
      <c r="I125" s="15"/>
      <c r="J125" s="11"/>
      <c r="K125" s="63"/>
      <c r="L125" s="11"/>
      <c r="M125" s="34"/>
      <c r="N125" s="11"/>
    </row>
    <row r="126" spans="6:14" ht="15.75">
      <c r="F126" s="41"/>
      <c r="G126" s="42"/>
      <c r="J126" s="2"/>
      <c r="K126" s="63"/>
      <c r="L126" s="2"/>
      <c r="M126" s="34"/>
      <c r="N126" s="11"/>
    </row>
  </sheetData>
  <sheetProtection/>
  <mergeCells count="3">
    <mergeCell ref="C13:C14"/>
    <mergeCell ref="C22:C23"/>
    <mergeCell ref="C106:C109"/>
  </mergeCells>
  <printOptions/>
  <pageMargins left="0.3937007874015748" right="0.1968503937007874" top="0.5905511811023623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2012-02-01T10:19:25Z</cp:lastPrinted>
  <dcterms:created xsi:type="dcterms:W3CDTF">1996-10-08T23:32:33Z</dcterms:created>
  <dcterms:modified xsi:type="dcterms:W3CDTF">2012-02-01T14:23:29Z</dcterms:modified>
  <cp:category/>
  <cp:version/>
  <cp:contentType/>
  <cp:contentStatus/>
</cp:coreProperties>
</file>